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Sheet1!$7:$8</definedName>
  </definedNames>
  <calcPr calcId="144525"/>
</workbook>
</file>

<file path=xl/sharedStrings.xml><?xml version="1.0" encoding="utf-8"?>
<sst xmlns="http://schemas.openxmlformats.org/spreadsheetml/2006/main" count="142" uniqueCount="106">
  <si>
    <t>BUGETUL DIRECȚIEI DE ASISTENȚĂ SOCIALĂ BRAȘOV</t>
  </si>
  <si>
    <t>MII LEI</t>
  </si>
  <si>
    <t>Capitol buget</t>
  </si>
  <si>
    <t>Denumire indicator</t>
  </si>
  <si>
    <t>Nr posturi aprobate in organigrama</t>
  </si>
  <si>
    <t>Nr posturi aflate în plată la 31.12.2019</t>
  </si>
  <si>
    <t>Nr posturi bugetate 2020</t>
  </si>
  <si>
    <t>Clasificație economică</t>
  </si>
  <si>
    <t>Realizări 2018</t>
  </si>
  <si>
    <t>Execuție preliminată 2019</t>
  </si>
  <si>
    <t>Propunere buget 2020</t>
  </si>
  <si>
    <t>68.04</t>
  </si>
  <si>
    <t>Asistenţă socială persoane Vârstnice, total din care:</t>
  </si>
  <si>
    <t>cheltuieli de personal</t>
  </si>
  <si>
    <t>bunuri și servicii</t>
  </si>
  <si>
    <t>68.04.01</t>
  </si>
  <si>
    <t xml:space="preserve">Căminul pentru Persoane Vârstnice </t>
  </si>
  <si>
    <t xml:space="preserve">  cheltuieli de personal</t>
  </si>
  <si>
    <t xml:space="preserve">  bunuri și servicii</t>
  </si>
  <si>
    <t>68.04.02</t>
  </si>
  <si>
    <t>Centru RESPIRO Persoane Vârstnice</t>
  </si>
  <si>
    <t>68.04.03</t>
  </si>
  <si>
    <t>Centru de zi Persoane Vârstnice</t>
  </si>
  <si>
    <t>68.04.04</t>
  </si>
  <si>
    <t xml:space="preserve">Club pentru Persoane Vârstnice </t>
  </si>
  <si>
    <t>68.04.05</t>
  </si>
  <si>
    <t xml:space="preserve">Îngrijire la domiciliu Persoane Vârstnice </t>
  </si>
  <si>
    <t>Contractare servicii îngrijire la domiciliu persoane vârstnice</t>
  </si>
  <si>
    <t>68.05.02</t>
  </si>
  <si>
    <t>Asistenţă socială în caz de invaliditate - drepturile persoanelor cu handicap, total din care:</t>
  </si>
  <si>
    <t>Cheltuieli de personal - Asistenţi personali</t>
  </si>
  <si>
    <t>Ajutoare sociale în numerar - Indemnizaţii</t>
  </si>
  <si>
    <t>57.02.01</t>
  </si>
  <si>
    <t>Ajutoare sociale în natură - transport RAT Bv</t>
  </si>
  <si>
    <t>57.02.02</t>
  </si>
  <si>
    <t>Contractare servicii îngrijire la domiciliu persoane cu dizabilități</t>
  </si>
  <si>
    <t>68.06</t>
  </si>
  <si>
    <t>Asistenţă socială pentru familie şi copii - CENTRUL DE ZI ASTRA, total din care:</t>
  </si>
  <si>
    <t>68.12</t>
  </si>
  <si>
    <t>Unități de îngrijire medico socială, total din care:</t>
  </si>
  <si>
    <t>68.12.01</t>
  </si>
  <si>
    <t xml:space="preserve">Centrul SF NICOLAE </t>
  </si>
  <si>
    <t>68.12.02</t>
  </si>
  <si>
    <t>Centrul RESPIRO  - Persoane cu handicap</t>
  </si>
  <si>
    <t>bunuri si servicii</t>
  </si>
  <si>
    <t>68.15.01</t>
  </si>
  <si>
    <t>Ajutor social + ajutor pentru încălzirea locuinței, total din care:</t>
  </si>
  <si>
    <t>TVA - ajutor pentru încălzirea locuinţei beneficiari ajutor social</t>
  </si>
  <si>
    <t>Subvenție - ajutor  pentru încălzirea locuinței</t>
  </si>
  <si>
    <t>68.15.02</t>
  </si>
  <si>
    <t>Cantina de ajutor social, total din care:</t>
  </si>
  <si>
    <t>20.03.01</t>
  </si>
  <si>
    <t>68.50.50</t>
  </si>
  <si>
    <t>Alte acțiuni de asistență socială, total din care:</t>
  </si>
  <si>
    <t>bunuri si servicii, din care</t>
  </si>
  <si>
    <t xml:space="preserve">Ajutoare sociale </t>
  </si>
  <si>
    <t>alte cheltuieli - asociaţii şi fundaţii</t>
  </si>
  <si>
    <t>cheltuieli de capital</t>
  </si>
  <si>
    <t>68.50.50.01</t>
  </si>
  <si>
    <t>Direcția de Asistență Socială</t>
  </si>
  <si>
    <t xml:space="preserve">  ajutoare sociale în numerar  - ajutor de urgenţă, de înmormântare</t>
  </si>
  <si>
    <t xml:space="preserve">  prestații financiare excepționale</t>
  </si>
  <si>
    <t xml:space="preserve">  ajutoare sociale în natură - tichete sociale</t>
  </si>
  <si>
    <t xml:space="preserve">  Primul Ghiozdan</t>
  </si>
  <si>
    <t xml:space="preserve">  trusou nou-născut</t>
  </si>
  <si>
    <t xml:space="preserve">  alte cheltuieli - asociaţii şi fundaţii</t>
  </si>
  <si>
    <t>59.11</t>
  </si>
  <si>
    <t xml:space="preserve">  vărsăminte persoane cu handicap neîncadrate 4%</t>
  </si>
  <si>
    <t>59.40</t>
  </si>
  <si>
    <t xml:space="preserve">  cheltuieli de capital</t>
  </si>
  <si>
    <t>68.50.50.02 - TOTAL</t>
  </si>
  <si>
    <t>Centrul de Persoane fără Adăpost, total din care:</t>
  </si>
  <si>
    <t>68.50.50.02.02</t>
  </si>
  <si>
    <t xml:space="preserve">   Centrul Rezidențial </t>
  </si>
  <si>
    <t xml:space="preserve">     cheltuieli de personal</t>
  </si>
  <si>
    <t xml:space="preserve">     bunuri și servicii</t>
  </si>
  <si>
    <t>68.50.50.02.01</t>
  </si>
  <si>
    <t xml:space="preserve">   Adăpost de noapte</t>
  </si>
  <si>
    <t>68.50.50.02.03</t>
  </si>
  <si>
    <t xml:space="preserve">   Centrul de zi</t>
  </si>
  <si>
    <t>68.02</t>
  </si>
  <si>
    <t>TOTAL 68.02 - DAS</t>
  </si>
  <si>
    <t>ajutoare sociale</t>
  </si>
  <si>
    <t xml:space="preserve">  ajutoare în numerar</t>
  </si>
  <si>
    <t xml:space="preserve">  ajutoare în natură</t>
  </si>
  <si>
    <t>alte cheltuieli (subvenții asociații și vărsăminte 4%)</t>
  </si>
  <si>
    <t>66.08</t>
  </si>
  <si>
    <t>98</t>
  </si>
  <si>
    <t>80</t>
  </si>
  <si>
    <t>93</t>
  </si>
  <si>
    <t xml:space="preserve">                 R.A.T                   =1.200 mii</t>
  </si>
  <si>
    <t>trusou pentru copii=</t>
  </si>
  <si>
    <t>ajutor social                           =   221 mii</t>
  </si>
  <si>
    <t>sprijin pentru constituirea familiei=</t>
  </si>
  <si>
    <t>ajutor social =      3048 mii lei, 
din care, in numerar:</t>
  </si>
  <si>
    <t>modif.</t>
  </si>
  <si>
    <t xml:space="preserve">ajutor pentru incalzirea locuintei
 din subventie 19 </t>
  </si>
  <si>
    <t xml:space="preserve">subventie pentru nou nascuti          </t>
  </si>
  <si>
    <t xml:space="preserve">ajutor soc ial din TVA </t>
  </si>
  <si>
    <t>ajutor de urgenta si inmormantare
  din buget local</t>
  </si>
  <si>
    <t>sprijin pentru constituirea familiei</t>
  </si>
  <si>
    <t>in natură, transport RAT:</t>
  </si>
  <si>
    <t>Asistență medicală în unități de învățământ 66.02</t>
  </si>
  <si>
    <t>65.50</t>
  </si>
  <si>
    <t>Tichete sociale pentru grădiniță</t>
  </si>
  <si>
    <t>57.02.03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</si>
</sst>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29">
    <font>
      <sz val="11"/>
      <color theme="1"/>
      <name val="Calibri"/>
      <charset val="134"/>
      <scheme val="minor"/>
    </font>
    <font>
      <sz val="10"/>
      <name val="Arial"/>
      <charset val="134"/>
    </font>
    <font>
      <i/>
      <sz val="10"/>
      <name val="Arial"/>
      <charset val="134"/>
    </font>
    <font>
      <b/>
      <sz val="10"/>
      <name val="Arial"/>
      <charset val="134"/>
    </font>
    <font>
      <b/>
      <i/>
      <sz val="10"/>
      <name val="Arial"/>
      <charset val="134"/>
    </font>
    <font>
      <b/>
      <sz val="10"/>
      <name val="Arial"/>
      <charset val="238"/>
    </font>
    <font>
      <sz val="10"/>
      <name val="Arial"/>
      <charset val="238"/>
    </font>
    <font>
      <sz val="10"/>
      <color indexed="8"/>
      <name val="Arial"/>
      <charset val="134"/>
    </font>
    <font>
      <b/>
      <sz val="11"/>
      <name val="Arial"/>
      <charset val="134"/>
    </font>
    <font>
      <b/>
      <sz val="11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" fillId="0" borderId="0"/>
    <xf numFmtId="0" fontId="12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5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14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" fillId="0" borderId="0"/>
  </cellStyleXfs>
  <cellXfs count="108">
    <xf numFmtId="0" fontId="0" fillId="0" borderId="0" xfId="0"/>
    <xf numFmtId="0" fontId="1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4" fontId="1" fillId="0" borderId="0" xfId="1" applyNumberFormat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Border="1" applyAlignment="1" applyProtection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1" fontId="1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1" fontId="1" fillId="0" borderId="1" xfId="1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" fontId="4" fillId="0" borderId="1" xfId="1" applyNumberFormat="1" applyFont="1" applyFill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right" vertical="center"/>
    </xf>
    <xf numFmtId="0" fontId="1" fillId="4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2" fontId="4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Fill="1" applyBorder="1" applyAlignment="1">
      <alignment vertical="center" wrapText="1"/>
    </xf>
    <xf numFmtId="4" fontId="1" fillId="0" borderId="0" xfId="1" applyNumberFormat="1" applyFont="1" applyBorder="1" applyAlignment="1">
      <alignment vertical="center"/>
    </xf>
    <xf numFmtId="4" fontId="3" fillId="0" borderId="0" xfId="1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1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3" fillId="0" borderId="1" xfId="50" applyNumberFormat="1" applyFont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>
      <alignment vertical="center"/>
    </xf>
    <xf numFmtId="4" fontId="1" fillId="2" borderId="1" xfId="1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1" fillId="0" borderId="1" xfId="1" applyNumberFormat="1" applyFont="1" applyBorder="1" applyAlignment="1">
      <alignment vertical="center"/>
    </xf>
    <xf numFmtId="4" fontId="7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right" vertical="center"/>
    </xf>
    <xf numFmtId="2" fontId="1" fillId="0" borderId="1" xfId="1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" fontId="8" fillId="0" borderId="1" xfId="1" applyNumberFormat="1" applyFont="1" applyFill="1" applyBorder="1" applyAlignment="1">
      <alignment vertical="center"/>
    </xf>
    <xf numFmtId="49" fontId="8" fillId="0" borderId="7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49" fontId="8" fillId="0" borderId="8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horizontal="right" vertical="center"/>
    </xf>
    <xf numFmtId="49" fontId="3" fillId="0" borderId="4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</cellXfs>
  <cellStyles count="51">
    <cellStyle name="Normal" xfId="0" builtinId="0"/>
    <cellStyle name="Normal_Detaliere 2009,2008,2007 cap.68.02 Asistenta sociala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Check Cell" xfId="8" builtinId="23"/>
    <cellStyle name="Heading 2" xfId="9" builtinId="17"/>
    <cellStyle name="Note" xfId="10" builtinId="10"/>
    <cellStyle name="Hyperlink" xfId="11" builtinId="8"/>
    <cellStyle name="60% - Accent4" xfId="12" builtinId="44"/>
    <cellStyle name="Followed Hyperlink" xfId="13" builtinId="9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Input" xfId="22" builtinId="20"/>
    <cellStyle name="60% - Accent3" xfId="23" builtinId="40"/>
    <cellStyle name="Good" xfId="24" builtinId="26"/>
    <cellStyle name="Output" xfId="25" builtinId="21"/>
    <cellStyle name="20% - Accent1" xfId="26" builtinId="30"/>
    <cellStyle name="Calculation" xfId="27" builtinId="22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Normal_mach31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105"/>
  <sheetViews>
    <sheetView tabSelected="1" workbookViewId="0">
      <selection activeCell="P17" sqref="P17"/>
    </sheetView>
  </sheetViews>
  <sheetFormatPr defaultColWidth="9.18095238095238" defaultRowHeight="12.75"/>
  <cols>
    <col min="1" max="1" width="9.81904761904762" style="3" customWidth="1"/>
    <col min="2" max="2" width="20.9047619047619" style="4" customWidth="1"/>
    <col min="3" max="3" width="13.0857142857143" style="4" hidden="1" customWidth="1"/>
    <col min="4" max="4" width="14.3619047619048" style="4" hidden="1" customWidth="1"/>
    <col min="5" max="5" width="12" style="4" hidden="1" customWidth="1"/>
    <col min="6" max="6" width="39.3619047619048" style="4" customWidth="1"/>
    <col min="7" max="7" width="11" style="3" customWidth="1"/>
    <col min="8" max="8" width="11.3619047619048" style="4" hidden="1" customWidth="1"/>
    <col min="9" max="9" width="12.9047619047619" style="4" hidden="1" customWidth="1"/>
    <col min="10" max="10" width="11.2666666666667" style="5" customWidth="1"/>
    <col min="11" max="238" width="9.18095238095238" style="4"/>
    <col min="239" max="239" width="11.1809523809524" style="4" customWidth="1"/>
    <col min="240" max="240" width="36.8190476190476" style="4" customWidth="1"/>
    <col min="241" max="243" width="9.18095238095238" style="4" hidden="1" customWidth="1"/>
    <col min="244" max="244" width="30.0857142857143" style="4" customWidth="1"/>
    <col min="245" max="245" width="9" style="4" customWidth="1"/>
    <col min="246" max="246" width="9.90476190476191" style="4" customWidth="1"/>
    <col min="247" max="247" width="8.36190476190476" style="4" customWidth="1"/>
    <col min="248" max="248" width="12.2666666666667" style="4" customWidth="1"/>
    <col min="249" max="249" width="12.3619047619048" style="4" customWidth="1"/>
    <col min="250" max="253" width="9.18095238095238" style="4" hidden="1" customWidth="1"/>
    <col min="254" max="494" width="9.18095238095238" style="4"/>
    <col min="495" max="495" width="11.1809523809524" style="4" customWidth="1"/>
    <col min="496" max="496" width="36.8190476190476" style="4" customWidth="1"/>
    <col min="497" max="499" width="9.18095238095238" style="4" hidden="1" customWidth="1"/>
    <col min="500" max="500" width="30.0857142857143" style="4" customWidth="1"/>
    <col min="501" max="501" width="9" style="4" customWidth="1"/>
    <col min="502" max="502" width="9.90476190476191" style="4" customWidth="1"/>
    <col min="503" max="503" width="8.36190476190476" style="4" customWidth="1"/>
    <col min="504" max="504" width="12.2666666666667" style="4" customWidth="1"/>
    <col min="505" max="505" width="12.3619047619048" style="4" customWidth="1"/>
    <col min="506" max="509" width="9.18095238095238" style="4" hidden="1" customWidth="1"/>
    <col min="510" max="750" width="9.18095238095238" style="4"/>
    <col min="751" max="751" width="11.1809523809524" style="4" customWidth="1"/>
    <col min="752" max="752" width="36.8190476190476" style="4" customWidth="1"/>
    <col min="753" max="755" width="9.18095238095238" style="4" hidden="1" customWidth="1"/>
    <col min="756" max="756" width="30.0857142857143" style="4" customWidth="1"/>
    <col min="757" max="757" width="9" style="4" customWidth="1"/>
    <col min="758" max="758" width="9.90476190476191" style="4" customWidth="1"/>
    <col min="759" max="759" width="8.36190476190476" style="4" customWidth="1"/>
    <col min="760" max="760" width="12.2666666666667" style="4" customWidth="1"/>
    <col min="761" max="761" width="12.3619047619048" style="4" customWidth="1"/>
    <col min="762" max="765" width="9.18095238095238" style="4" hidden="1" customWidth="1"/>
    <col min="766" max="1006" width="9.18095238095238" style="4"/>
    <col min="1007" max="1007" width="11.1809523809524" style="4" customWidth="1"/>
    <col min="1008" max="1008" width="36.8190476190476" style="4" customWidth="1"/>
    <col min="1009" max="1011" width="9.18095238095238" style="4" hidden="1" customWidth="1"/>
    <col min="1012" max="1012" width="30.0857142857143" style="4" customWidth="1"/>
    <col min="1013" max="1013" width="9" style="4" customWidth="1"/>
    <col min="1014" max="1014" width="9.90476190476191" style="4" customWidth="1"/>
    <col min="1015" max="1015" width="8.36190476190476" style="4" customWidth="1"/>
    <col min="1016" max="1016" width="12.2666666666667" style="4" customWidth="1"/>
    <col min="1017" max="1017" width="12.3619047619048" style="4" customWidth="1"/>
    <col min="1018" max="1021" width="9.18095238095238" style="4" hidden="1" customWidth="1"/>
    <col min="1022" max="1262" width="9.18095238095238" style="4"/>
    <col min="1263" max="1263" width="11.1809523809524" style="4" customWidth="1"/>
    <col min="1264" max="1264" width="36.8190476190476" style="4" customWidth="1"/>
    <col min="1265" max="1267" width="9.18095238095238" style="4" hidden="1" customWidth="1"/>
    <col min="1268" max="1268" width="30.0857142857143" style="4" customWidth="1"/>
    <col min="1269" max="1269" width="9" style="4" customWidth="1"/>
    <col min="1270" max="1270" width="9.90476190476191" style="4" customWidth="1"/>
    <col min="1271" max="1271" width="8.36190476190476" style="4" customWidth="1"/>
    <col min="1272" max="1272" width="12.2666666666667" style="4" customWidth="1"/>
    <col min="1273" max="1273" width="12.3619047619048" style="4" customWidth="1"/>
    <col min="1274" max="1277" width="9.18095238095238" style="4" hidden="1" customWidth="1"/>
    <col min="1278" max="1518" width="9.18095238095238" style="4"/>
    <col min="1519" max="1519" width="11.1809523809524" style="4" customWidth="1"/>
    <col min="1520" max="1520" width="36.8190476190476" style="4" customWidth="1"/>
    <col min="1521" max="1523" width="9.18095238095238" style="4" hidden="1" customWidth="1"/>
    <col min="1524" max="1524" width="30.0857142857143" style="4" customWidth="1"/>
    <col min="1525" max="1525" width="9" style="4" customWidth="1"/>
    <col min="1526" max="1526" width="9.90476190476191" style="4" customWidth="1"/>
    <col min="1527" max="1527" width="8.36190476190476" style="4" customWidth="1"/>
    <col min="1528" max="1528" width="12.2666666666667" style="4" customWidth="1"/>
    <col min="1529" max="1529" width="12.3619047619048" style="4" customWidth="1"/>
    <col min="1530" max="1533" width="9.18095238095238" style="4" hidden="1" customWidth="1"/>
    <col min="1534" max="1774" width="9.18095238095238" style="4"/>
    <col min="1775" max="1775" width="11.1809523809524" style="4" customWidth="1"/>
    <col min="1776" max="1776" width="36.8190476190476" style="4" customWidth="1"/>
    <col min="1777" max="1779" width="9.18095238095238" style="4" hidden="1" customWidth="1"/>
    <col min="1780" max="1780" width="30.0857142857143" style="4" customWidth="1"/>
    <col min="1781" max="1781" width="9" style="4" customWidth="1"/>
    <col min="1782" max="1782" width="9.90476190476191" style="4" customWidth="1"/>
    <col min="1783" max="1783" width="8.36190476190476" style="4" customWidth="1"/>
    <col min="1784" max="1784" width="12.2666666666667" style="4" customWidth="1"/>
    <col min="1785" max="1785" width="12.3619047619048" style="4" customWidth="1"/>
    <col min="1786" max="1789" width="9.18095238095238" style="4" hidden="1" customWidth="1"/>
    <col min="1790" max="2030" width="9.18095238095238" style="4"/>
    <col min="2031" max="2031" width="11.1809523809524" style="4" customWidth="1"/>
    <col min="2032" max="2032" width="36.8190476190476" style="4" customWidth="1"/>
    <col min="2033" max="2035" width="9.18095238095238" style="4" hidden="1" customWidth="1"/>
    <col min="2036" max="2036" width="30.0857142857143" style="4" customWidth="1"/>
    <col min="2037" max="2037" width="9" style="4" customWidth="1"/>
    <col min="2038" max="2038" width="9.90476190476191" style="4" customWidth="1"/>
    <col min="2039" max="2039" width="8.36190476190476" style="4" customWidth="1"/>
    <col min="2040" max="2040" width="12.2666666666667" style="4" customWidth="1"/>
    <col min="2041" max="2041" width="12.3619047619048" style="4" customWidth="1"/>
    <col min="2042" max="2045" width="9.18095238095238" style="4" hidden="1" customWidth="1"/>
    <col min="2046" max="2286" width="9.18095238095238" style="4"/>
    <col min="2287" max="2287" width="11.1809523809524" style="4" customWidth="1"/>
    <col min="2288" max="2288" width="36.8190476190476" style="4" customWidth="1"/>
    <col min="2289" max="2291" width="9.18095238095238" style="4" hidden="1" customWidth="1"/>
    <col min="2292" max="2292" width="30.0857142857143" style="4" customWidth="1"/>
    <col min="2293" max="2293" width="9" style="4" customWidth="1"/>
    <col min="2294" max="2294" width="9.90476190476191" style="4" customWidth="1"/>
    <col min="2295" max="2295" width="8.36190476190476" style="4" customWidth="1"/>
    <col min="2296" max="2296" width="12.2666666666667" style="4" customWidth="1"/>
    <col min="2297" max="2297" width="12.3619047619048" style="4" customWidth="1"/>
    <col min="2298" max="2301" width="9.18095238095238" style="4" hidden="1" customWidth="1"/>
    <col min="2302" max="2542" width="9.18095238095238" style="4"/>
    <col min="2543" max="2543" width="11.1809523809524" style="4" customWidth="1"/>
    <col min="2544" max="2544" width="36.8190476190476" style="4" customWidth="1"/>
    <col min="2545" max="2547" width="9.18095238095238" style="4" hidden="1" customWidth="1"/>
    <col min="2548" max="2548" width="30.0857142857143" style="4" customWidth="1"/>
    <col min="2549" max="2549" width="9" style="4" customWidth="1"/>
    <col min="2550" max="2550" width="9.90476190476191" style="4" customWidth="1"/>
    <col min="2551" max="2551" width="8.36190476190476" style="4" customWidth="1"/>
    <col min="2552" max="2552" width="12.2666666666667" style="4" customWidth="1"/>
    <col min="2553" max="2553" width="12.3619047619048" style="4" customWidth="1"/>
    <col min="2554" max="2557" width="9.18095238095238" style="4" hidden="1" customWidth="1"/>
    <col min="2558" max="2798" width="9.18095238095238" style="4"/>
    <col min="2799" max="2799" width="11.1809523809524" style="4" customWidth="1"/>
    <col min="2800" max="2800" width="36.8190476190476" style="4" customWidth="1"/>
    <col min="2801" max="2803" width="9.18095238095238" style="4" hidden="1" customWidth="1"/>
    <col min="2804" max="2804" width="30.0857142857143" style="4" customWidth="1"/>
    <col min="2805" max="2805" width="9" style="4" customWidth="1"/>
    <col min="2806" max="2806" width="9.90476190476191" style="4" customWidth="1"/>
    <col min="2807" max="2807" width="8.36190476190476" style="4" customWidth="1"/>
    <col min="2808" max="2808" width="12.2666666666667" style="4" customWidth="1"/>
    <col min="2809" max="2809" width="12.3619047619048" style="4" customWidth="1"/>
    <col min="2810" max="2813" width="9.18095238095238" style="4" hidden="1" customWidth="1"/>
    <col min="2814" max="3054" width="9.18095238095238" style="4"/>
    <col min="3055" max="3055" width="11.1809523809524" style="4" customWidth="1"/>
    <col min="3056" max="3056" width="36.8190476190476" style="4" customWidth="1"/>
    <col min="3057" max="3059" width="9.18095238095238" style="4" hidden="1" customWidth="1"/>
    <col min="3060" max="3060" width="30.0857142857143" style="4" customWidth="1"/>
    <col min="3061" max="3061" width="9" style="4" customWidth="1"/>
    <col min="3062" max="3062" width="9.90476190476191" style="4" customWidth="1"/>
    <col min="3063" max="3063" width="8.36190476190476" style="4" customWidth="1"/>
    <col min="3064" max="3064" width="12.2666666666667" style="4" customWidth="1"/>
    <col min="3065" max="3065" width="12.3619047619048" style="4" customWidth="1"/>
    <col min="3066" max="3069" width="9.18095238095238" style="4" hidden="1" customWidth="1"/>
    <col min="3070" max="3310" width="9.18095238095238" style="4"/>
    <col min="3311" max="3311" width="11.1809523809524" style="4" customWidth="1"/>
    <col min="3312" max="3312" width="36.8190476190476" style="4" customWidth="1"/>
    <col min="3313" max="3315" width="9.18095238095238" style="4" hidden="1" customWidth="1"/>
    <col min="3316" max="3316" width="30.0857142857143" style="4" customWidth="1"/>
    <col min="3317" max="3317" width="9" style="4" customWidth="1"/>
    <col min="3318" max="3318" width="9.90476190476191" style="4" customWidth="1"/>
    <col min="3319" max="3319" width="8.36190476190476" style="4" customWidth="1"/>
    <col min="3320" max="3320" width="12.2666666666667" style="4" customWidth="1"/>
    <col min="3321" max="3321" width="12.3619047619048" style="4" customWidth="1"/>
    <col min="3322" max="3325" width="9.18095238095238" style="4" hidden="1" customWidth="1"/>
    <col min="3326" max="3566" width="9.18095238095238" style="4"/>
    <col min="3567" max="3567" width="11.1809523809524" style="4" customWidth="1"/>
    <col min="3568" max="3568" width="36.8190476190476" style="4" customWidth="1"/>
    <col min="3569" max="3571" width="9.18095238095238" style="4" hidden="1" customWidth="1"/>
    <col min="3572" max="3572" width="30.0857142857143" style="4" customWidth="1"/>
    <col min="3573" max="3573" width="9" style="4" customWidth="1"/>
    <col min="3574" max="3574" width="9.90476190476191" style="4" customWidth="1"/>
    <col min="3575" max="3575" width="8.36190476190476" style="4" customWidth="1"/>
    <col min="3576" max="3576" width="12.2666666666667" style="4" customWidth="1"/>
    <col min="3577" max="3577" width="12.3619047619048" style="4" customWidth="1"/>
    <col min="3578" max="3581" width="9.18095238095238" style="4" hidden="1" customWidth="1"/>
    <col min="3582" max="3822" width="9.18095238095238" style="4"/>
    <col min="3823" max="3823" width="11.1809523809524" style="4" customWidth="1"/>
    <col min="3824" max="3824" width="36.8190476190476" style="4" customWidth="1"/>
    <col min="3825" max="3827" width="9.18095238095238" style="4" hidden="1" customWidth="1"/>
    <col min="3828" max="3828" width="30.0857142857143" style="4" customWidth="1"/>
    <col min="3829" max="3829" width="9" style="4" customWidth="1"/>
    <col min="3830" max="3830" width="9.90476190476191" style="4" customWidth="1"/>
    <col min="3831" max="3831" width="8.36190476190476" style="4" customWidth="1"/>
    <col min="3832" max="3832" width="12.2666666666667" style="4" customWidth="1"/>
    <col min="3833" max="3833" width="12.3619047619048" style="4" customWidth="1"/>
    <col min="3834" max="3837" width="9.18095238095238" style="4" hidden="1" customWidth="1"/>
    <col min="3838" max="4078" width="9.18095238095238" style="4"/>
    <col min="4079" max="4079" width="11.1809523809524" style="4" customWidth="1"/>
    <col min="4080" max="4080" width="36.8190476190476" style="4" customWidth="1"/>
    <col min="4081" max="4083" width="9.18095238095238" style="4" hidden="1" customWidth="1"/>
    <col min="4084" max="4084" width="30.0857142857143" style="4" customWidth="1"/>
    <col min="4085" max="4085" width="9" style="4" customWidth="1"/>
    <col min="4086" max="4086" width="9.90476190476191" style="4" customWidth="1"/>
    <col min="4087" max="4087" width="8.36190476190476" style="4" customWidth="1"/>
    <col min="4088" max="4088" width="12.2666666666667" style="4" customWidth="1"/>
    <col min="4089" max="4089" width="12.3619047619048" style="4" customWidth="1"/>
    <col min="4090" max="4093" width="9.18095238095238" style="4" hidden="1" customWidth="1"/>
    <col min="4094" max="4334" width="9.18095238095238" style="4"/>
    <col min="4335" max="4335" width="11.1809523809524" style="4" customWidth="1"/>
    <col min="4336" max="4336" width="36.8190476190476" style="4" customWidth="1"/>
    <col min="4337" max="4339" width="9.18095238095238" style="4" hidden="1" customWidth="1"/>
    <col min="4340" max="4340" width="30.0857142857143" style="4" customWidth="1"/>
    <col min="4341" max="4341" width="9" style="4" customWidth="1"/>
    <col min="4342" max="4342" width="9.90476190476191" style="4" customWidth="1"/>
    <col min="4343" max="4343" width="8.36190476190476" style="4" customWidth="1"/>
    <col min="4344" max="4344" width="12.2666666666667" style="4" customWidth="1"/>
    <col min="4345" max="4345" width="12.3619047619048" style="4" customWidth="1"/>
    <col min="4346" max="4349" width="9.18095238095238" style="4" hidden="1" customWidth="1"/>
    <col min="4350" max="4590" width="9.18095238095238" style="4"/>
    <col min="4591" max="4591" width="11.1809523809524" style="4" customWidth="1"/>
    <col min="4592" max="4592" width="36.8190476190476" style="4" customWidth="1"/>
    <col min="4593" max="4595" width="9.18095238095238" style="4" hidden="1" customWidth="1"/>
    <col min="4596" max="4596" width="30.0857142857143" style="4" customWidth="1"/>
    <col min="4597" max="4597" width="9" style="4" customWidth="1"/>
    <col min="4598" max="4598" width="9.90476190476191" style="4" customWidth="1"/>
    <col min="4599" max="4599" width="8.36190476190476" style="4" customWidth="1"/>
    <col min="4600" max="4600" width="12.2666666666667" style="4" customWidth="1"/>
    <col min="4601" max="4601" width="12.3619047619048" style="4" customWidth="1"/>
    <col min="4602" max="4605" width="9.18095238095238" style="4" hidden="1" customWidth="1"/>
    <col min="4606" max="4846" width="9.18095238095238" style="4"/>
    <col min="4847" max="4847" width="11.1809523809524" style="4" customWidth="1"/>
    <col min="4848" max="4848" width="36.8190476190476" style="4" customWidth="1"/>
    <col min="4849" max="4851" width="9.18095238095238" style="4" hidden="1" customWidth="1"/>
    <col min="4852" max="4852" width="30.0857142857143" style="4" customWidth="1"/>
    <col min="4853" max="4853" width="9" style="4" customWidth="1"/>
    <col min="4854" max="4854" width="9.90476190476191" style="4" customWidth="1"/>
    <col min="4855" max="4855" width="8.36190476190476" style="4" customWidth="1"/>
    <col min="4856" max="4856" width="12.2666666666667" style="4" customWidth="1"/>
    <col min="4857" max="4857" width="12.3619047619048" style="4" customWidth="1"/>
    <col min="4858" max="4861" width="9.18095238095238" style="4" hidden="1" customWidth="1"/>
    <col min="4862" max="5102" width="9.18095238095238" style="4"/>
    <col min="5103" max="5103" width="11.1809523809524" style="4" customWidth="1"/>
    <col min="5104" max="5104" width="36.8190476190476" style="4" customWidth="1"/>
    <col min="5105" max="5107" width="9.18095238095238" style="4" hidden="1" customWidth="1"/>
    <col min="5108" max="5108" width="30.0857142857143" style="4" customWidth="1"/>
    <col min="5109" max="5109" width="9" style="4" customWidth="1"/>
    <col min="5110" max="5110" width="9.90476190476191" style="4" customWidth="1"/>
    <col min="5111" max="5111" width="8.36190476190476" style="4" customWidth="1"/>
    <col min="5112" max="5112" width="12.2666666666667" style="4" customWidth="1"/>
    <col min="5113" max="5113" width="12.3619047619048" style="4" customWidth="1"/>
    <col min="5114" max="5117" width="9.18095238095238" style="4" hidden="1" customWidth="1"/>
    <col min="5118" max="5358" width="9.18095238095238" style="4"/>
    <col min="5359" max="5359" width="11.1809523809524" style="4" customWidth="1"/>
    <col min="5360" max="5360" width="36.8190476190476" style="4" customWidth="1"/>
    <col min="5361" max="5363" width="9.18095238095238" style="4" hidden="1" customWidth="1"/>
    <col min="5364" max="5364" width="30.0857142857143" style="4" customWidth="1"/>
    <col min="5365" max="5365" width="9" style="4" customWidth="1"/>
    <col min="5366" max="5366" width="9.90476190476191" style="4" customWidth="1"/>
    <col min="5367" max="5367" width="8.36190476190476" style="4" customWidth="1"/>
    <col min="5368" max="5368" width="12.2666666666667" style="4" customWidth="1"/>
    <col min="5369" max="5369" width="12.3619047619048" style="4" customWidth="1"/>
    <col min="5370" max="5373" width="9.18095238095238" style="4" hidden="1" customWidth="1"/>
    <col min="5374" max="5614" width="9.18095238095238" style="4"/>
    <col min="5615" max="5615" width="11.1809523809524" style="4" customWidth="1"/>
    <col min="5616" max="5616" width="36.8190476190476" style="4" customWidth="1"/>
    <col min="5617" max="5619" width="9.18095238095238" style="4" hidden="1" customWidth="1"/>
    <col min="5620" max="5620" width="30.0857142857143" style="4" customWidth="1"/>
    <col min="5621" max="5621" width="9" style="4" customWidth="1"/>
    <col min="5622" max="5622" width="9.90476190476191" style="4" customWidth="1"/>
    <col min="5623" max="5623" width="8.36190476190476" style="4" customWidth="1"/>
    <col min="5624" max="5624" width="12.2666666666667" style="4" customWidth="1"/>
    <col min="5625" max="5625" width="12.3619047619048" style="4" customWidth="1"/>
    <col min="5626" max="5629" width="9.18095238095238" style="4" hidden="1" customWidth="1"/>
    <col min="5630" max="5870" width="9.18095238095238" style="4"/>
    <col min="5871" max="5871" width="11.1809523809524" style="4" customWidth="1"/>
    <col min="5872" max="5872" width="36.8190476190476" style="4" customWidth="1"/>
    <col min="5873" max="5875" width="9.18095238095238" style="4" hidden="1" customWidth="1"/>
    <col min="5876" max="5876" width="30.0857142857143" style="4" customWidth="1"/>
    <col min="5877" max="5877" width="9" style="4" customWidth="1"/>
    <col min="5878" max="5878" width="9.90476190476191" style="4" customWidth="1"/>
    <col min="5879" max="5879" width="8.36190476190476" style="4" customWidth="1"/>
    <col min="5880" max="5880" width="12.2666666666667" style="4" customWidth="1"/>
    <col min="5881" max="5881" width="12.3619047619048" style="4" customWidth="1"/>
    <col min="5882" max="5885" width="9.18095238095238" style="4" hidden="1" customWidth="1"/>
    <col min="5886" max="6126" width="9.18095238095238" style="4"/>
    <col min="6127" max="6127" width="11.1809523809524" style="4" customWidth="1"/>
    <col min="6128" max="6128" width="36.8190476190476" style="4" customWidth="1"/>
    <col min="6129" max="6131" width="9.18095238095238" style="4" hidden="1" customWidth="1"/>
    <col min="6132" max="6132" width="30.0857142857143" style="4" customWidth="1"/>
    <col min="6133" max="6133" width="9" style="4" customWidth="1"/>
    <col min="6134" max="6134" width="9.90476190476191" style="4" customWidth="1"/>
    <col min="6135" max="6135" width="8.36190476190476" style="4" customWidth="1"/>
    <col min="6136" max="6136" width="12.2666666666667" style="4" customWidth="1"/>
    <col min="6137" max="6137" width="12.3619047619048" style="4" customWidth="1"/>
    <col min="6138" max="6141" width="9.18095238095238" style="4" hidden="1" customWidth="1"/>
    <col min="6142" max="6382" width="9.18095238095238" style="4"/>
    <col min="6383" max="6383" width="11.1809523809524" style="4" customWidth="1"/>
    <col min="6384" max="6384" width="36.8190476190476" style="4" customWidth="1"/>
    <col min="6385" max="6387" width="9.18095238095238" style="4" hidden="1" customWidth="1"/>
    <col min="6388" max="6388" width="30.0857142857143" style="4" customWidth="1"/>
    <col min="6389" max="6389" width="9" style="4" customWidth="1"/>
    <col min="6390" max="6390" width="9.90476190476191" style="4" customWidth="1"/>
    <col min="6391" max="6391" width="8.36190476190476" style="4" customWidth="1"/>
    <col min="6392" max="6392" width="12.2666666666667" style="4" customWidth="1"/>
    <col min="6393" max="6393" width="12.3619047619048" style="4" customWidth="1"/>
    <col min="6394" max="6397" width="9.18095238095238" style="4" hidden="1" customWidth="1"/>
    <col min="6398" max="6638" width="9.18095238095238" style="4"/>
    <col min="6639" max="6639" width="11.1809523809524" style="4" customWidth="1"/>
    <col min="6640" max="6640" width="36.8190476190476" style="4" customWidth="1"/>
    <col min="6641" max="6643" width="9.18095238095238" style="4" hidden="1" customWidth="1"/>
    <col min="6644" max="6644" width="30.0857142857143" style="4" customWidth="1"/>
    <col min="6645" max="6645" width="9" style="4" customWidth="1"/>
    <col min="6646" max="6646" width="9.90476190476191" style="4" customWidth="1"/>
    <col min="6647" max="6647" width="8.36190476190476" style="4" customWidth="1"/>
    <col min="6648" max="6648" width="12.2666666666667" style="4" customWidth="1"/>
    <col min="6649" max="6649" width="12.3619047619048" style="4" customWidth="1"/>
    <col min="6650" max="6653" width="9.18095238095238" style="4" hidden="1" customWidth="1"/>
    <col min="6654" max="6894" width="9.18095238095238" style="4"/>
    <col min="6895" max="6895" width="11.1809523809524" style="4" customWidth="1"/>
    <col min="6896" max="6896" width="36.8190476190476" style="4" customWidth="1"/>
    <col min="6897" max="6899" width="9.18095238095238" style="4" hidden="1" customWidth="1"/>
    <col min="6900" max="6900" width="30.0857142857143" style="4" customWidth="1"/>
    <col min="6901" max="6901" width="9" style="4" customWidth="1"/>
    <col min="6902" max="6902" width="9.90476190476191" style="4" customWidth="1"/>
    <col min="6903" max="6903" width="8.36190476190476" style="4" customWidth="1"/>
    <col min="6904" max="6904" width="12.2666666666667" style="4" customWidth="1"/>
    <col min="6905" max="6905" width="12.3619047619048" style="4" customWidth="1"/>
    <col min="6906" max="6909" width="9.18095238095238" style="4" hidden="1" customWidth="1"/>
    <col min="6910" max="7150" width="9.18095238095238" style="4"/>
    <col min="7151" max="7151" width="11.1809523809524" style="4" customWidth="1"/>
    <col min="7152" max="7152" width="36.8190476190476" style="4" customWidth="1"/>
    <col min="7153" max="7155" width="9.18095238095238" style="4" hidden="1" customWidth="1"/>
    <col min="7156" max="7156" width="30.0857142857143" style="4" customWidth="1"/>
    <col min="7157" max="7157" width="9" style="4" customWidth="1"/>
    <col min="7158" max="7158" width="9.90476190476191" style="4" customWidth="1"/>
    <col min="7159" max="7159" width="8.36190476190476" style="4" customWidth="1"/>
    <col min="7160" max="7160" width="12.2666666666667" style="4" customWidth="1"/>
    <col min="7161" max="7161" width="12.3619047619048" style="4" customWidth="1"/>
    <col min="7162" max="7165" width="9.18095238095238" style="4" hidden="1" customWidth="1"/>
    <col min="7166" max="7406" width="9.18095238095238" style="4"/>
    <col min="7407" max="7407" width="11.1809523809524" style="4" customWidth="1"/>
    <col min="7408" max="7408" width="36.8190476190476" style="4" customWidth="1"/>
    <col min="7409" max="7411" width="9.18095238095238" style="4" hidden="1" customWidth="1"/>
    <col min="7412" max="7412" width="30.0857142857143" style="4" customWidth="1"/>
    <col min="7413" max="7413" width="9" style="4" customWidth="1"/>
    <col min="7414" max="7414" width="9.90476190476191" style="4" customWidth="1"/>
    <col min="7415" max="7415" width="8.36190476190476" style="4" customWidth="1"/>
    <col min="7416" max="7416" width="12.2666666666667" style="4" customWidth="1"/>
    <col min="7417" max="7417" width="12.3619047619048" style="4" customWidth="1"/>
    <col min="7418" max="7421" width="9.18095238095238" style="4" hidden="1" customWidth="1"/>
    <col min="7422" max="7662" width="9.18095238095238" style="4"/>
    <col min="7663" max="7663" width="11.1809523809524" style="4" customWidth="1"/>
    <col min="7664" max="7664" width="36.8190476190476" style="4" customWidth="1"/>
    <col min="7665" max="7667" width="9.18095238095238" style="4" hidden="1" customWidth="1"/>
    <col min="7668" max="7668" width="30.0857142857143" style="4" customWidth="1"/>
    <col min="7669" max="7669" width="9" style="4" customWidth="1"/>
    <col min="7670" max="7670" width="9.90476190476191" style="4" customWidth="1"/>
    <col min="7671" max="7671" width="8.36190476190476" style="4" customWidth="1"/>
    <col min="7672" max="7672" width="12.2666666666667" style="4" customWidth="1"/>
    <col min="7673" max="7673" width="12.3619047619048" style="4" customWidth="1"/>
    <col min="7674" max="7677" width="9.18095238095238" style="4" hidden="1" customWidth="1"/>
    <col min="7678" max="7918" width="9.18095238095238" style="4"/>
    <col min="7919" max="7919" width="11.1809523809524" style="4" customWidth="1"/>
    <col min="7920" max="7920" width="36.8190476190476" style="4" customWidth="1"/>
    <col min="7921" max="7923" width="9.18095238095238" style="4" hidden="1" customWidth="1"/>
    <col min="7924" max="7924" width="30.0857142857143" style="4" customWidth="1"/>
    <col min="7925" max="7925" width="9" style="4" customWidth="1"/>
    <col min="7926" max="7926" width="9.90476190476191" style="4" customWidth="1"/>
    <col min="7927" max="7927" width="8.36190476190476" style="4" customWidth="1"/>
    <col min="7928" max="7928" width="12.2666666666667" style="4" customWidth="1"/>
    <col min="7929" max="7929" width="12.3619047619048" style="4" customWidth="1"/>
    <col min="7930" max="7933" width="9.18095238095238" style="4" hidden="1" customWidth="1"/>
    <col min="7934" max="8174" width="9.18095238095238" style="4"/>
    <col min="8175" max="8175" width="11.1809523809524" style="4" customWidth="1"/>
    <col min="8176" max="8176" width="36.8190476190476" style="4" customWidth="1"/>
    <col min="8177" max="8179" width="9.18095238095238" style="4" hidden="1" customWidth="1"/>
    <col min="8180" max="8180" width="30.0857142857143" style="4" customWidth="1"/>
    <col min="8181" max="8181" width="9" style="4" customWidth="1"/>
    <col min="8182" max="8182" width="9.90476190476191" style="4" customWidth="1"/>
    <col min="8183" max="8183" width="8.36190476190476" style="4" customWidth="1"/>
    <col min="8184" max="8184" width="12.2666666666667" style="4" customWidth="1"/>
    <col min="8185" max="8185" width="12.3619047619048" style="4" customWidth="1"/>
    <col min="8186" max="8189" width="9.18095238095238" style="4" hidden="1" customWidth="1"/>
    <col min="8190" max="8430" width="9.18095238095238" style="4"/>
    <col min="8431" max="8431" width="11.1809523809524" style="4" customWidth="1"/>
    <col min="8432" max="8432" width="36.8190476190476" style="4" customWidth="1"/>
    <col min="8433" max="8435" width="9.18095238095238" style="4" hidden="1" customWidth="1"/>
    <col min="8436" max="8436" width="30.0857142857143" style="4" customWidth="1"/>
    <col min="8437" max="8437" width="9" style="4" customWidth="1"/>
    <col min="8438" max="8438" width="9.90476190476191" style="4" customWidth="1"/>
    <col min="8439" max="8439" width="8.36190476190476" style="4" customWidth="1"/>
    <col min="8440" max="8440" width="12.2666666666667" style="4" customWidth="1"/>
    <col min="8441" max="8441" width="12.3619047619048" style="4" customWidth="1"/>
    <col min="8442" max="8445" width="9.18095238095238" style="4" hidden="1" customWidth="1"/>
    <col min="8446" max="8686" width="9.18095238095238" style="4"/>
    <col min="8687" max="8687" width="11.1809523809524" style="4" customWidth="1"/>
    <col min="8688" max="8688" width="36.8190476190476" style="4" customWidth="1"/>
    <col min="8689" max="8691" width="9.18095238095238" style="4" hidden="1" customWidth="1"/>
    <col min="8692" max="8692" width="30.0857142857143" style="4" customWidth="1"/>
    <col min="8693" max="8693" width="9" style="4" customWidth="1"/>
    <col min="8694" max="8694" width="9.90476190476191" style="4" customWidth="1"/>
    <col min="8695" max="8695" width="8.36190476190476" style="4" customWidth="1"/>
    <col min="8696" max="8696" width="12.2666666666667" style="4" customWidth="1"/>
    <col min="8697" max="8697" width="12.3619047619048" style="4" customWidth="1"/>
    <col min="8698" max="8701" width="9.18095238095238" style="4" hidden="1" customWidth="1"/>
    <col min="8702" max="8942" width="9.18095238095238" style="4"/>
    <col min="8943" max="8943" width="11.1809523809524" style="4" customWidth="1"/>
    <col min="8944" max="8944" width="36.8190476190476" style="4" customWidth="1"/>
    <col min="8945" max="8947" width="9.18095238095238" style="4" hidden="1" customWidth="1"/>
    <col min="8948" max="8948" width="30.0857142857143" style="4" customWidth="1"/>
    <col min="8949" max="8949" width="9" style="4" customWidth="1"/>
    <col min="8950" max="8950" width="9.90476190476191" style="4" customWidth="1"/>
    <col min="8951" max="8951" width="8.36190476190476" style="4" customWidth="1"/>
    <col min="8952" max="8952" width="12.2666666666667" style="4" customWidth="1"/>
    <col min="8953" max="8953" width="12.3619047619048" style="4" customWidth="1"/>
    <col min="8954" max="8957" width="9.18095238095238" style="4" hidden="1" customWidth="1"/>
    <col min="8958" max="9198" width="9.18095238095238" style="4"/>
    <col min="9199" max="9199" width="11.1809523809524" style="4" customWidth="1"/>
    <col min="9200" max="9200" width="36.8190476190476" style="4" customWidth="1"/>
    <col min="9201" max="9203" width="9.18095238095238" style="4" hidden="1" customWidth="1"/>
    <col min="9204" max="9204" width="30.0857142857143" style="4" customWidth="1"/>
    <col min="9205" max="9205" width="9" style="4" customWidth="1"/>
    <col min="9206" max="9206" width="9.90476190476191" style="4" customWidth="1"/>
    <col min="9207" max="9207" width="8.36190476190476" style="4" customWidth="1"/>
    <col min="9208" max="9208" width="12.2666666666667" style="4" customWidth="1"/>
    <col min="9209" max="9209" width="12.3619047619048" style="4" customWidth="1"/>
    <col min="9210" max="9213" width="9.18095238095238" style="4" hidden="1" customWidth="1"/>
    <col min="9214" max="9454" width="9.18095238095238" style="4"/>
    <col min="9455" max="9455" width="11.1809523809524" style="4" customWidth="1"/>
    <col min="9456" max="9456" width="36.8190476190476" style="4" customWidth="1"/>
    <col min="9457" max="9459" width="9.18095238095238" style="4" hidden="1" customWidth="1"/>
    <col min="9460" max="9460" width="30.0857142857143" style="4" customWidth="1"/>
    <col min="9461" max="9461" width="9" style="4" customWidth="1"/>
    <col min="9462" max="9462" width="9.90476190476191" style="4" customWidth="1"/>
    <col min="9463" max="9463" width="8.36190476190476" style="4" customWidth="1"/>
    <col min="9464" max="9464" width="12.2666666666667" style="4" customWidth="1"/>
    <col min="9465" max="9465" width="12.3619047619048" style="4" customWidth="1"/>
    <col min="9466" max="9469" width="9.18095238095238" style="4" hidden="1" customWidth="1"/>
    <col min="9470" max="9710" width="9.18095238095238" style="4"/>
    <col min="9711" max="9711" width="11.1809523809524" style="4" customWidth="1"/>
    <col min="9712" max="9712" width="36.8190476190476" style="4" customWidth="1"/>
    <col min="9713" max="9715" width="9.18095238095238" style="4" hidden="1" customWidth="1"/>
    <col min="9716" max="9716" width="30.0857142857143" style="4" customWidth="1"/>
    <col min="9717" max="9717" width="9" style="4" customWidth="1"/>
    <col min="9718" max="9718" width="9.90476190476191" style="4" customWidth="1"/>
    <col min="9719" max="9719" width="8.36190476190476" style="4" customWidth="1"/>
    <col min="9720" max="9720" width="12.2666666666667" style="4" customWidth="1"/>
    <col min="9721" max="9721" width="12.3619047619048" style="4" customWidth="1"/>
    <col min="9722" max="9725" width="9.18095238095238" style="4" hidden="1" customWidth="1"/>
    <col min="9726" max="9966" width="9.18095238095238" style="4"/>
    <col min="9967" max="9967" width="11.1809523809524" style="4" customWidth="1"/>
    <col min="9968" max="9968" width="36.8190476190476" style="4" customWidth="1"/>
    <col min="9969" max="9971" width="9.18095238095238" style="4" hidden="1" customWidth="1"/>
    <col min="9972" max="9972" width="30.0857142857143" style="4" customWidth="1"/>
    <col min="9973" max="9973" width="9" style="4" customWidth="1"/>
    <col min="9974" max="9974" width="9.90476190476191" style="4" customWidth="1"/>
    <col min="9975" max="9975" width="8.36190476190476" style="4" customWidth="1"/>
    <col min="9976" max="9976" width="12.2666666666667" style="4" customWidth="1"/>
    <col min="9977" max="9977" width="12.3619047619048" style="4" customWidth="1"/>
    <col min="9978" max="9981" width="9.18095238095238" style="4" hidden="1" customWidth="1"/>
    <col min="9982" max="10222" width="9.18095238095238" style="4"/>
    <col min="10223" max="10223" width="11.1809523809524" style="4" customWidth="1"/>
    <col min="10224" max="10224" width="36.8190476190476" style="4" customWidth="1"/>
    <col min="10225" max="10227" width="9.18095238095238" style="4" hidden="1" customWidth="1"/>
    <col min="10228" max="10228" width="30.0857142857143" style="4" customWidth="1"/>
    <col min="10229" max="10229" width="9" style="4" customWidth="1"/>
    <col min="10230" max="10230" width="9.90476190476191" style="4" customWidth="1"/>
    <col min="10231" max="10231" width="8.36190476190476" style="4" customWidth="1"/>
    <col min="10232" max="10232" width="12.2666666666667" style="4" customWidth="1"/>
    <col min="10233" max="10233" width="12.3619047619048" style="4" customWidth="1"/>
    <col min="10234" max="10237" width="9.18095238095238" style="4" hidden="1" customWidth="1"/>
    <col min="10238" max="10478" width="9.18095238095238" style="4"/>
    <col min="10479" max="10479" width="11.1809523809524" style="4" customWidth="1"/>
    <col min="10480" max="10480" width="36.8190476190476" style="4" customWidth="1"/>
    <col min="10481" max="10483" width="9.18095238095238" style="4" hidden="1" customWidth="1"/>
    <col min="10484" max="10484" width="30.0857142857143" style="4" customWidth="1"/>
    <col min="10485" max="10485" width="9" style="4" customWidth="1"/>
    <col min="10486" max="10486" width="9.90476190476191" style="4" customWidth="1"/>
    <col min="10487" max="10487" width="8.36190476190476" style="4" customWidth="1"/>
    <col min="10488" max="10488" width="12.2666666666667" style="4" customWidth="1"/>
    <col min="10489" max="10489" width="12.3619047619048" style="4" customWidth="1"/>
    <col min="10490" max="10493" width="9.18095238095238" style="4" hidden="1" customWidth="1"/>
    <col min="10494" max="10734" width="9.18095238095238" style="4"/>
    <col min="10735" max="10735" width="11.1809523809524" style="4" customWidth="1"/>
    <col min="10736" max="10736" width="36.8190476190476" style="4" customWidth="1"/>
    <col min="10737" max="10739" width="9.18095238095238" style="4" hidden="1" customWidth="1"/>
    <col min="10740" max="10740" width="30.0857142857143" style="4" customWidth="1"/>
    <col min="10741" max="10741" width="9" style="4" customWidth="1"/>
    <col min="10742" max="10742" width="9.90476190476191" style="4" customWidth="1"/>
    <col min="10743" max="10743" width="8.36190476190476" style="4" customWidth="1"/>
    <col min="10744" max="10744" width="12.2666666666667" style="4" customWidth="1"/>
    <col min="10745" max="10745" width="12.3619047619048" style="4" customWidth="1"/>
    <col min="10746" max="10749" width="9.18095238095238" style="4" hidden="1" customWidth="1"/>
    <col min="10750" max="10990" width="9.18095238095238" style="4"/>
    <col min="10991" max="10991" width="11.1809523809524" style="4" customWidth="1"/>
    <col min="10992" max="10992" width="36.8190476190476" style="4" customWidth="1"/>
    <col min="10993" max="10995" width="9.18095238095238" style="4" hidden="1" customWidth="1"/>
    <col min="10996" max="10996" width="30.0857142857143" style="4" customWidth="1"/>
    <col min="10997" max="10997" width="9" style="4" customWidth="1"/>
    <col min="10998" max="10998" width="9.90476190476191" style="4" customWidth="1"/>
    <col min="10999" max="10999" width="8.36190476190476" style="4" customWidth="1"/>
    <col min="11000" max="11000" width="12.2666666666667" style="4" customWidth="1"/>
    <col min="11001" max="11001" width="12.3619047619048" style="4" customWidth="1"/>
    <col min="11002" max="11005" width="9.18095238095238" style="4" hidden="1" customWidth="1"/>
    <col min="11006" max="11246" width="9.18095238095238" style="4"/>
    <col min="11247" max="11247" width="11.1809523809524" style="4" customWidth="1"/>
    <col min="11248" max="11248" width="36.8190476190476" style="4" customWidth="1"/>
    <col min="11249" max="11251" width="9.18095238095238" style="4" hidden="1" customWidth="1"/>
    <col min="11252" max="11252" width="30.0857142857143" style="4" customWidth="1"/>
    <col min="11253" max="11253" width="9" style="4" customWidth="1"/>
    <col min="11254" max="11254" width="9.90476190476191" style="4" customWidth="1"/>
    <col min="11255" max="11255" width="8.36190476190476" style="4" customWidth="1"/>
    <col min="11256" max="11256" width="12.2666666666667" style="4" customWidth="1"/>
    <col min="11257" max="11257" width="12.3619047619048" style="4" customWidth="1"/>
    <col min="11258" max="11261" width="9.18095238095238" style="4" hidden="1" customWidth="1"/>
    <col min="11262" max="11502" width="9.18095238095238" style="4"/>
    <col min="11503" max="11503" width="11.1809523809524" style="4" customWidth="1"/>
    <col min="11504" max="11504" width="36.8190476190476" style="4" customWidth="1"/>
    <col min="11505" max="11507" width="9.18095238095238" style="4" hidden="1" customWidth="1"/>
    <col min="11508" max="11508" width="30.0857142857143" style="4" customWidth="1"/>
    <col min="11509" max="11509" width="9" style="4" customWidth="1"/>
    <col min="11510" max="11510" width="9.90476190476191" style="4" customWidth="1"/>
    <col min="11511" max="11511" width="8.36190476190476" style="4" customWidth="1"/>
    <col min="11512" max="11512" width="12.2666666666667" style="4" customWidth="1"/>
    <col min="11513" max="11513" width="12.3619047619048" style="4" customWidth="1"/>
    <col min="11514" max="11517" width="9.18095238095238" style="4" hidden="1" customWidth="1"/>
    <col min="11518" max="11758" width="9.18095238095238" style="4"/>
    <col min="11759" max="11759" width="11.1809523809524" style="4" customWidth="1"/>
    <col min="11760" max="11760" width="36.8190476190476" style="4" customWidth="1"/>
    <col min="11761" max="11763" width="9.18095238095238" style="4" hidden="1" customWidth="1"/>
    <col min="11764" max="11764" width="30.0857142857143" style="4" customWidth="1"/>
    <col min="11765" max="11765" width="9" style="4" customWidth="1"/>
    <col min="11766" max="11766" width="9.90476190476191" style="4" customWidth="1"/>
    <col min="11767" max="11767" width="8.36190476190476" style="4" customWidth="1"/>
    <col min="11768" max="11768" width="12.2666666666667" style="4" customWidth="1"/>
    <col min="11769" max="11769" width="12.3619047619048" style="4" customWidth="1"/>
    <col min="11770" max="11773" width="9.18095238095238" style="4" hidden="1" customWidth="1"/>
    <col min="11774" max="12014" width="9.18095238095238" style="4"/>
    <col min="12015" max="12015" width="11.1809523809524" style="4" customWidth="1"/>
    <col min="12016" max="12016" width="36.8190476190476" style="4" customWidth="1"/>
    <col min="12017" max="12019" width="9.18095238095238" style="4" hidden="1" customWidth="1"/>
    <col min="12020" max="12020" width="30.0857142857143" style="4" customWidth="1"/>
    <col min="12021" max="12021" width="9" style="4" customWidth="1"/>
    <col min="12022" max="12022" width="9.90476190476191" style="4" customWidth="1"/>
    <col min="12023" max="12023" width="8.36190476190476" style="4" customWidth="1"/>
    <col min="12024" max="12024" width="12.2666666666667" style="4" customWidth="1"/>
    <col min="12025" max="12025" width="12.3619047619048" style="4" customWidth="1"/>
    <col min="12026" max="12029" width="9.18095238095238" style="4" hidden="1" customWidth="1"/>
    <col min="12030" max="12270" width="9.18095238095238" style="4"/>
    <col min="12271" max="12271" width="11.1809523809524" style="4" customWidth="1"/>
    <col min="12272" max="12272" width="36.8190476190476" style="4" customWidth="1"/>
    <col min="12273" max="12275" width="9.18095238095238" style="4" hidden="1" customWidth="1"/>
    <col min="12276" max="12276" width="30.0857142857143" style="4" customWidth="1"/>
    <col min="12277" max="12277" width="9" style="4" customWidth="1"/>
    <col min="12278" max="12278" width="9.90476190476191" style="4" customWidth="1"/>
    <col min="12279" max="12279" width="8.36190476190476" style="4" customWidth="1"/>
    <col min="12280" max="12280" width="12.2666666666667" style="4" customWidth="1"/>
    <col min="12281" max="12281" width="12.3619047619048" style="4" customWidth="1"/>
    <col min="12282" max="12285" width="9.18095238095238" style="4" hidden="1" customWidth="1"/>
    <col min="12286" max="12526" width="9.18095238095238" style="4"/>
    <col min="12527" max="12527" width="11.1809523809524" style="4" customWidth="1"/>
    <col min="12528" max="12528" width="36.8190476190476" style="4" customWidth="1"/>
    <col min="12529" max="12531" width="9.18095238095238" style="4" hidden="1" customWidth="1"/>
    <col min="12532" max="12532" width="30.0857142857143" style="4" customWidth="1"/>
    <col min="12533" max="12533" width="9" style="4" customWidth="1"/>
    <col min="12534" max="12534" width="9.90476190476191" style="4" customWidth="1"/>
    <col min="12535" max="12535" width="8.36190476190476" style="4" customWidth="1"/>
    <col min="12536" max="12536" width="12.2666666666667" style="4" customWidth="1"/>
    <col min="12537" max="12537" width="12.3619047619048" style="4" customWidth="1"/>
    <col min="12538" max="12541" width="9.18095238095238" style="4" hidden="1" customWidth="1"/>
    <col min="12542" max="12782" width="9.18095238095238" style="4"/>
    <col min="12783" max="12783" width="11.1809523809524" style="4" customWidth="1"/>
    <col min="12784" max="12784" width="36.8190476190476" style="4" customWidth="1"/>
    <col min="12785" max="12787" width="9.18095238095238" style="4" hidden="1" customWidth="1"/>
    <col min="12788" max="12788" width="30.0857142857143" style="4" customWidth="1"/>
    <col min="12789" max="12789" width="9" style="4" customWidth="1"/>
    <col min="12790" max="12790" width="9.90476190476191" style="4" customWidth="1"/>
    <col min="12791" max="12791" width="8.36190476190476" style="4" customWidth="1"/>
    <col min="12792" max="12792" width="12.2666666666667" style="4" customWidth="1"/>
    <col min="12793" max="12793" width="12.3619047619048" style="4" customWidth="1"/>
    <col min="12794" max="12797" width="9.18095238095238" style="4" hidden="1" customWidth="1"/>
    <col min="12798" max="13038" width="9.18095238095238" style="4"/>
    <col min="13039" max="13039" width="11.1809523809524" style="4" customWidth="1"/>
    <col min="13040" max="13040" width="36.8190476190476" style="4" customWidth="1"/>
    <col min="13041" max="13043" width="9.18095238095238" style="4" hidden="1" customWidth="1"/>
    <col min="13044" max="13044" width="30.0857142857143" style="4" customWidth="1"/>
    <col min="13045" max="13045" width="9" style="4" customWidth="1"/>
    <col min="13046" max="13046" width="9.90476190476191" style="4" customWidth="1"/>
    <col min="13047" max="13047" width="8.36190476190476" style="4" customWidth="1"/>
    <col min="13048" max="13048" width="12.2666666666667" style="4" customWidth="1"/>
    <col min="13049" max="13049" width="12.3619047619048" style="4" customWidth="1"/>
    <col min="13050" max="13053" width="9.18095238095238" style="4" hidden="1" customWidth="1"/>
    <col min="13054" max="13294" width="9.18095238095238" style="4"/>
    <col min="13295" max="13295" width="11.1809523809524" style="4" customWidth="1"/>
    <col min="13296" max="13296" width="36.8190476190476" style="4" customWidth="1"/>
    <col min="13297" max="13299" width="9.18095238095238" style="4" hidden="1" customWidth="1"/>
    <col min="13300" max="13300" width="30.0857142857143" style="4" customWidth="1"/>
    <col min="13301" max="13301" width="9" style="4" customWidth="1"/>
    <col min="13302" max="13302" width="9.90476190476191" style="4" customWidth="1"/>
    <col min="13303" max="13303" width="8.36190476190476" style="4" customWidth="1"/>
    <col min="13304" max="13304" width="12.2666666666667" style="4" customWidth="1"/>
    <col min="13305" max="13305" width="12.3619047619048" style="4" customWidth="1"/>
    <col min="13306" max="13309" width="9.18095238095238" style="4" hidden="1" customWidth="1"/>
    <col min="13310" max="13550" width="9.18095238095238" style="4"/>
    <col min="13551" max="13551" width="11.1809523809524" style="4" customWidth="1"/>
    <col min="13552" max="13552" width="36.8190476190476" style="4" customWidth="1"/>
    <col min="13553" max="13555" width="9.18095238095238" style="4" hidden="1" customWidth="1"/>
    <col min="13556" max="13556" width="30.0857142857143" style="4" customWidth="1"/>
    <col min="13557" max="13557" width="9" style="4" customWidth="1"/>
    <col min="13558" max="13558" width="9.90476190476191" style="4" customWidth="1"/>
    <col min="13559" max="13559" width="8.36190476190476" style="4" customWidth="1"/>
    <col min="13560" max="13560" width="12.2666666666667" style="4" customWidth="1"/>
    <col min="13561" max="13561" width="12.3619047619048" style="4" customWidth="1"/>
    <col min="13562" max="13565" width="9.18095238095238" style="4" hidden="1" customWidth="1"/>
    <col min="13566" max="13806" width="9.18095238095238" style="4"/>
    <col min="13807" max="13807" width="11.1809523809524" style="4" customWidth="1"/>
    <col min="13808" max="13808" width="36.8190476190476" style="4" customWidth="1"/>
    <col min="13809" max="13811" width="9.18095238095238" style="4" hidden="1" customWidth="1"/>
    <col min="13812" max="13812" width="30.0857142857143" style="4" customWidth="1"/>
    <col min="13813" max="13813" width="9" style="4" customWidth="1"/>
    <col min="13814" max="13814" width="9.90476190476191" style="4" customWidth="1"/>
    <col min="13815" max="13815" width="8.36190476190476" style="4" customWidth="1"/>
    <col min="13816" max="13816" width="12.2666666666667" style="4" customWidth="1"/>
    <col min="13817" max="13817" width="12.3619047619048" style="4" customWidth="1"/>
    <col min="13818" max="13821" width="9.18095238095238" style="4" hidden="1" customWidth="1"/>
    <col min="13822" max="14062" width="9.18095238095238" style="4"/>
    <col min="14063" max="14063" width="11.1809523809524" style="4" customWidth="1"/>
    <col min="14064" max="14064" width="36.8190476190476" style="4" customWidth="1"/>
    <col min="14065" max="14067" width="9.18095238095238" style="4" hidden="1" customWidth="1"/>
    <col min="14068" max="14068" width="30.0857142857143" style="4" customWidth="1"/>
    <col min="14069" max="14069" width="9" style="4" customWidth="1"/>
    <col min="14070" max="14070" width="9.90476190476191" style="4" customWidth="1"/>
    <col min="14071" max="14071" width="8.36190476190476" style="4" customWidth="1"/>
    <col min="14072" max="14072" width="12.2666666666667" style="4" customWidth="1"/>
    <col min="14073" max="14073" width="12.3619047619048" style="4" customWidth="1"/>
    <col min="14074" max="14077" width="9.18095238095238" style="4" hidden="1" customWidth="1"/>
    <col min="14078" max="14318" width="9.18095238095238" style="4"/>
    <col min="14319" max="14319" width="11.1809523809524" style="4" customWidth="1"/>
    <col min="14320" max="14320" width="36.8190476190476" style="4" customWidth="1"/>
    <col min="14321" max="14323" width="9.18095238095238" style="4" hidden="1" customWidth="1"/>
    <col min="14324" max="14324" width="30.0857142857143" style="4" customWidth="1"/>
    <col min="14325" max="14325" width="9" style="4" customWidth="1"/>
    <col min="14326" max="14326" width="9.90476190476191" style="4" customWidth="1"/>
    <col min="14327" max="14327" width="8.36190476190476" style="4" customWidth="1"/>
    <col min="14328" max="14328" width="12.2666666666667" style="4" customWidth="1"/>
    <col min="14329" max="14329" width="12.3619047619048" style="4" customWidth="1"/>
    <col min="14330" max="14333" width="9.18095238095238" style="4" hidden="1" customWidth="1"/>
    <col min="14334" max="14574" width="9.18095238095238" style="4"/>
    <col min="14575" max="14575" width="11.1809523809524" style="4" customWidth="1"/>
    <col min="14576" max="14576" width="36.8190476190476" style="4" customWidth="1"/>
    <col min="14577" max="14579" width="9.18095238095238" style="4" hidden="1" customWidth="1"/>
    <col min="14580" max="14580" width="30.0857142857143" style="4" customWidth="1"/>
    <col min="14581" max="14581" width="9" style="4" customWidth="1"/>
    <col min="14582" max="14582" width="9.90476190476191" style="4" customWidth="1"/>
    <col min="14583" max="14583" width="8.36190476190476" style="4" customWidth="1"/>
    <col min="14584" max="14584" width="12.2666666666667" style="4" customWidth="1"/>
    <col min="14585" max="14585" width="12.3619047619048" style="4" customWidth="1"/>
    <col min="14586" max="14589" width="9.18095238095238" style="4" hidden="1" customWidth="1"/>
    <col min="14590" max="14830" width="9.18095238095238" style="4"/>
    <col min="14831" max="14831" width="11.1809523809524" style="4" customWidth="1"/>
    <col min="14832" max="14832" width="36.8190476190476" style="4" customWidth="1"/>
    <col min="14833" max="14835" width="9.18095238095238" style="4" hidden="1" customWidth="1"/>
    <col min="14836" max="14836" width="30.0857142857143" style="4" customWidth="1"/>
    <col min="14837" max="14837" width="9" style="4" customWidth="1"/>
    <col min="14838" max="14838" width="9.90476190476191" style="4" customWidth="1"/>
    <col min="14839" max="14839" width="8.36190476190476" style="4" customWidth="1"/>
    <col min="14840" max="14840" width="12.2666666666667" style="4" customWidth="1"/>
    <col min="14841" max="14841" width="12.3619047619048" style="4" customWidth="1"/>
    <col min="14842" max="14845" width="9.18095238095238" style="4" hidden="1" customWidth="1"/>
    <col min="14846" max="15086" width="9.18095238095238" style="4"/>
    <col min="15087" max="15087" width="11.1809523809524" style="4" customWidth="1"/>
    <col min="15088" max="15088" width="36.8190476190476" style="4" customWidth="1"/>
    <col min="15089" max="15091" width="9.18095238095238" style="4" hidden="1" customWidth="1"/>
    <col min="15092" max="15092" width="30.0857142857143" style="4" customWidth="1"/>
    <col min="15093" max="15093" width="9" style="4" customWidth="1"/>
    <col min="15094" max="15094" width="9.90476190476191" style="4" customWidth="1"/>
    <col min="15095" max="15095" width="8.36190476190476" style="4" customWidth="1"/>
    <col min="15096" max="15096" width="12.2666666666667" style="4" customWidth="1"/>
    <col min="15097" max="15097" width="12.3619047619048" style="4" customWidth="1"/>
    <col min="15098" max="15101" width="9.18095238095238" style="4" hidden="1" customWidth="1"/>
    <col min="15102" max="15342" width="9.18095238095238" style="4"/>
    <col min="15343" max="15343" width="11.1809523809524" style="4" customWidth="1"/>
    <col min="15344" max="15344" width="36.8190476190476" style="4" customWidth="1"/>
    <col min="15345" max="15347" width="9.18095238095238" style="4" hidden="1" customWidth="1"/>
    <col min="15348" max="15348" width="30.0857142857143" style="4" customWidth="1"/>
    <col min="15349" max="15349" width="9" style="4" customWidth="1"/>
    <col min="15350" max="15350" width="9.90476190476191" style="4" customWidth="1"/>
    <col min="15351" max="15351" width="8.36190476190476" style="4" customWidth="1"/>
    <col min="15352" max="15352" width="12.2666666666667" style="4" customWidth="1"/>
    <col min="15353" max="15353" width="12.3619047619048" style="4" customWidth="1"/>
    <col min="15354" max="15357" width="9.18095238095238" style="4" hidden="1" customWidth="1"/>
    <col min="15358" max="15598" width="9.18095238095238" style="4"/>
    <col min="15599" max="15599" width="11.1809523809524" style="4" customWidth="1"/>
    <col min="15600" max="15600" width="36.8190476190476" style="4" customWidth="1"/>
    <col min="15601" max="15603" width="9.18095238095238" style="4" hidden="1" customWidth="1"/>
    <col min="15604" max="15604" width="30.0857142857143" style="4" customWidth="1"/>
    <col min="15605" max="15605" width="9" style="4" customWidth="1"/>
    <col min="15606" max="15606" width="9.90476190476191" style="4" customWidth="1"/>
    <col min="15607" max="15607" width="8.36190476190476" style="4" customWidth="1"/>
    <col min="15608" max="15608" width="12.2666666666667" style="4" customWidth="1"/>
    <col min="15609" max="15609" width="12.3619047619048" style="4" customWidth="1"/>
    <col min="15610" max="15613" width="9.18095238095238" style="4" hidden="1" customWidth="1"/>
    <col min="15614" max="15854" width="9.18095238095238" style="4"/>
    <col min="15855" max="15855" width="11.1809523809524" style="4" customWidth="1"/>
    <col min="15856" max="15856" width="36.8190476190476" style="4" customWidth="1"/>
    <col min="15857" max="15859" width="9.18095238095238" style="4" hidden="1" customWidth="1"/>
    <col min="15860" max="15860" width="30.0857142857143" style="4" customWidth="1"/>
    <col min="15861" max="15861" width="9" style="4" customWidth="1"/>
    <col min="15862" max="15862" width="9.90476190476191" style="4" customWidth="1"/>
    <col min="15863" max="15863" width="8.36190476190476" style="4" customWidth="1"/>
    <col min="15864" max="15864" width="12.2666666666667" style="4" customWidth="1"/>
    <col min="15865" max="15865" width="12.3619047619048" style="4" customWidth="1"/>
    <col min="15866" max="15869" width="9.18095238095238" style="4" hidden="1" customWidth="1"/>
    <col min="15870" max="16110" width="9.18095238095238" style="4"/>
    <col min="16111" max="16111" width="11.1809523809524" style="4" customWidth="1"/>
    <col min="16112" max="16112" width="36.8190476190476" style="4" customWidth="1"/>
    <col min="16113" max="16115" width="9.18095238095238" style="4" hidden="1" customWidth="1"/>
    <col min="16116" max="16116" width="30.0857142857143" style="4" customWidth="1"/>
    <col min="16117" max="16117" width="9" style="4" customWidth="1"/>
    <col min="16118" max="16118" width="9.90476190476191" style="4" customWidth="1"/>
    <col min="16119" max="16119" width="8.36190476190476" style="4" customWidth="1"/>
    <col min="16120" max="16120" width="12.2666666666667" style="4" customWidth="1"/>
    <col min="16121" max="16121" width="12.3619047619048" style="4" customWidth="1"/>
    <col min="16122" max="16125" width="9.18095238095238" style="4" hidden="1" customWidth="1"/>
    <col min="16126" max="16384" width="9.18095238095238" style="4"/>
  </cols>
  <sheetData>
    <row r="2" spans="1:10">
      <c r="A2" s="6"/>
      <c r="B2" s="7"/>
      <c r="C2" s="7"/>
      <c r="D2" s="7"/>
      <c r="E2" s="7"/>
      <c r="F2" s="7"/>
      <c r="G2" s="6"/>
      <c r="H2" s="8"/>
      <c r="I2" s="8"/>
      <c r="J2" s="66"/>
    </row>
    <row r="3" spans="1:17">
      <c r="A3" s="9" t="s">
        <v>0</v>
      </c>
      <c r="B3" s="9"/>
      <c r="C3" s="9"/>
      <c r="D3" s="9"/>
      <c r="E3" s="9"/>
      <c r="F3" s="9"/>
      <c r="G3" s="9"/>
      <c r="H3" s="9"/>
      <c r="I3" s="9"/>
      <c r="J3" s="67"/>
      <c r="M3" s="68"/>
      <c r="N3" s="68"/>
      <c r="O3" s="68"/>
      <c r="P3" s="68"/>
      <c r="Q3" s="68"/>
    </row>
    <row r="4" spans="1:17">
      <c r="A4" s="10"/>
      <c r="B4" s="10"/>
      <c r="C4" s="10"/>
      <c r="D4" s="10"/>
      <c r="E4" s="10"/>
      <c r="F4" s="10"/>
      <c r="G4" s="10"/>
      <c r="H4" s="10"/>
      <c r="I4" s="10"/>
      <c r="J4" s="67"/>
      <c r="M4" s="69"/>
      <c r="N4" s="69"/>
      <c r="O4" s="69"/>
      <c r="P4" s="69"/>
      <c r="Q4" s="69"/>
    </row>
    <row r="5" spans="1:17">
      <c r="A5" s="11"/>
      <c r="B5" s="11"/>
      <c r="C5" s="11"/>
      <c r="D5" s="11"/>
      <c r="E5" s="11"/>
      <c r="F5" s="11"/>
      <c r="G5" s="10"/>
      <c r="H5" s="11"/>
      <c r="I5" s="11"/>
      <c r="J5" s="70"/>
      <c r="M5" s="69"/>
      <c r="N5" s="69"/>
      <c r="O5" s="69"/>
      <c r="P5" s="69"/>
      <c r="Q5" s="69"/>
    </row>
    <row r="6" ht="17" customHeight="1" spans="3:10">
      <c r="C6" s="12"/>
      <c r="D6" s="12"/>
      <c r="E6" s="12"/>
      <c r="H6" s="12"/>
      <c r="I6" s="12"/>
      <c r="J6" s="71" t="s">
        <v>1</v>
      </c>
    </row>
    <row r="7" ht="42" customHeight="1" spans="1:10">
      <c r="A7" s="13" t="s">
        <v>2</v>
      </c>
      <c r="B7" s="14" t="s">
        <v>3</v>
      </c>
      <c r="C7" s="15" t="s">
        <v>4</v>
      </c>
      <c r="D7" s="15" t="s">
        <v>5</v>
      </c>
      <c r="E7" s="15" t="s">
        <v>6</v>
      </c>
      <c r="F7" s="16"/>
      <c r="G7" s="17" t="s">
        <v>7</v>
      </c>
      <c r="H7" s="18" t="s">
        <v>8</v>
      </c>
      <c r="I7" s="18" t="s">
        <v>9</v>
      </c>
      <c r="J7" s="72" t="s">
        <v>10</v>
      </c>
    </row>
    <row r="8" spans="1:10">
      <c r="A8" s="13">
        <v>1</v>
      </c>
      <c r="B8" s="19">
        <v>2</v>
      </c>
      <c r="C8" s="13">
        <v>3</v>
      </c>
      <c r="D8" s="13">
        <v>4</v>
      </c>
      <c r="E8" s="13">
        <v>5</v>
      </c>
      <c r="F8" s="19">
        <v>3</v>
      </c>
      <c r="G8" s="19">
        <v>4</v>
      </c>
      <c r="H8" s="18">
        <v>8</v>
      </c>
      <c r="I8" s="18">
        <v>9</v>
      </c>
      <c r="J8" s="19">
        <v>5</v>
      </c>
    </row>
    <row r="9" s="1" customFormat="1" ht="18" customHeight="1" spans="1:10">
      <c r="A9" s="19" t="s">
        <v>11</v>
      </c>
      <c r="B9" s="20" t="s">
        <v>12</v>
      </c>
      <c r="C9" s="21"/>
      <c r="D9" s="21"/>
      <c r="E9" s="21"/>
      <c r="F9" s="22"/>
      <c r="G9" s="19"/>
      <c r="H9" s="23">
        <f t="shared" ref="H9:J9" si="0">H10+H11</f>
        <v>4176</v>
      </c>
      <c r="I9" s="23">
        <f t="shared" si="0"/>
        <v>4463</v>
      </c>
      <c r="J9" s="73">
        <f t="shared" si="0"/>
        <v>4844</v>
      </c>
    </row>
    <row r="10" spans="1:10">
      <c r="A10" s="24"/>
      <c r="B10" s="25" t="s">
        <v>13</v>
      </c>
      <c r="C10" s="26"/>
      <c r="D10" s="26"/>
      <c r="E10" s="26"/>
      <c r="F10" s="25"/>
      <c r="G10" s="24">
        <v>10</v>
      </c>
      <c r="H10" s="27">
        <f t="shared" ref="H10:J10" si="1">H13+H16+H19+H25+H22</f>
        <v>3146</v>
      </c>
      <c r="I10" s="27">
        <f t="shared" si="1"/>
        <v>3110</v>
      </c>
      <c r="J10" s="74">
        <f t="shared" si="1"/>
        <v>3392</v>
      </c>
    </row>
    <row r="11" spans="1:10">
      <c r="A11" s="24"/>
      <c r="B11" s="25" t="s">
        <v>14</v>
      </c>
      <c r="C11" s="26"/>
      <c r="D11" s="26"/>
      <c r="E11" s="26"/>
      <c r="F11" s="25"/>
      <c r="G11" s="24">
        <v>20</v>
      </c>
      <c r="H11" s="27">
        <f t="shared" ref="H11" si="2">H14+H17+H20+H26+H23</f>
        <v>1030</v>
      </c>
      <c r="I11" s="27">
        <f>I14+I17+I20+I26+I23+I27</f>
        <v>1353</v>
      </c>
      <c r="J11" s="75">
        <f>J14+J17+J20+J26+J23+J27</f>
        <v>1452</v>
      </c>
    </row>
    <row r="12" s="2" customFormat="1" spans="1:10">
      <c r="A12" s="28"/>
      <c r="B12" s="29" t="s">
        <v>15</v>
      </c>
      <c r="C12" s="30">
        <v>64</v>
      </c>
      <c r="D12" s="30">
        <v>43</v>
      </c>
      <c r="E12" s="30">
        <v>43</v>
      </c>
      <c r="F12" s="31" t="s">
        <v>16</v>
      </c>
      <c r="G12" s="28"/>
      <c r="H12" s="30">
        <f t="shared" ref="H12:J12" si="3">H13+H14</f>
        <v>3269</v>
      </c>
      <c r="I12" s="30">
        <f t="shared" si="3"/>
        <v>3403</v>
      </c>
      <c r="J12" s="76">
        <f t="shared" si="3"/>
        <v>3602</v>
      </c>
    </row>
    <row r="13" spans="1:10">
      <c r="A13" s="24"/>
      <c r="B13" s="32"/>
      <c r="C13" s="33"/>
      <c r="D13" s="33"/>
      <c r="E13" s="33"/>
      <c r="F13" s="25" t="s">
        <v>17</v>
      </c>
      <c r="G13" s="24">
        <v>10</v>
      </c>
      <c r="H13" s="34">
        <v>2364</v>
      </c>
      <c r="I13" s="34">
        <v>2419</v>
      </c>
      <c r="J13" s="77">
        <f>2693-72-42+11</f>
        <v>2590</v>
      </c>
    </row>
    <row r="14" spans="1:10">
      <c r="A14" s="24"/>
      <c r="B14" s="32"/>
      <c r="C14" s="33"/>
      <c r="D14" s="33"/>
      <c r="E14" s="33"/>
      <c r="F14" s="35" t="s">
        <v>18</v>
      </c>
      <c r="G14" s="24">
        <v>20</v>
      </c>
      <c r="H14" s="34">
        <v>905</v>
      </c>
      <c r="I14" s="34">
        <v>984</v>
      </c>
      <c r="J14" s="77">
        <v>1012</v>
      </c>
    </row>
    <row r="15" s="2" customFormat="1" spans="1:10">
      <c r="A15" s="28"/>
      <c r="B15" s="29" t="s">
        <v>19</v>
      </c>
      <c r="C15" s="30">
        <v>7</v>
      </c>
      <c r="D15" s="30">
        <v>0</v>
      </c>
      <c r="E15" s="30">
        <v>2</v>
      </c>
      <c r="F15" s="31" t="s">
        <v>20</v>
      </c>
      <c r="G15" s="28"/>
      <c r="H15" s="30">
        <f t="shared" ref="H15:J15" si="4">H16+H17</f>
        <v>111</v>
      </c>
      <c r="I15" s="30">
        <f t="shared" si="4"/>
        <v>96</v>
      </c>
      <c r="J15" s="76">
        <f t="shared" si="4"/>
        <v>101</v>
      </c>
    </row>
    <row r="16" spans="1:10">
      <c r="A16" s="24"/>
      <c r="B16" s="32"/>
      <c r="C16" s="33"/>
      <c r="D16" s="33"/>
      <c r="E16" s="33"/>
      <c r="F16" s="25" t="s">
        <v>17</v>
      </c>
      <c r="G16" s="24">
        <v>10</v>
      </c>
      <c r="H16" s="34">
        <v>61</v>
      </c>
      <c r="I16" s="34">
        <v>32</v>
      </c>
      <c r="J16" s="77">
        <f>75-2-1</f>
        <v>72</v>
      </c>
    </row>
    <row r="17" spans="1:10">
      <c r="A17" s="24"/>
      <c r="B17" s="32"/>
      <c r="C17" s="33"/>
      <c r="D17" s="33"/>
      <c r="E17" s="33"/>
      <c r="F17" s="35" t="s">
        <v>18</v>
      </c>
      <c r="G17" s="24">
        <v>20</v>
      </c>
      <c r="H17" s="34">
        <v>50</v>
      </c>
      <c r="I17" s="34">
        <v>64</v>
      </c>
      <c r="J17" s="77">
        <v>29</v>
      </c>
    </row>
    <row r="18" s="2" customFormat="1" spans="1:10">
      <c r="A18" s="28"/>
      <c r="B18" s="29" t="s">
        <v>21</v>
      </c>
      <c r="C18" s="30">
        <v>4</v>
      </c>
      <c r="D18" s="30">
        <v>3</v>
      </c>
      <c r="E18" s="30">
        <v>3</v>
      </c>
      <c r="F18" s="31" t="s">
        <v>22</v>
      </c>
      <c r="G18" s="28"/>
      <c r="H18" s="36">
        <f t="shared" ref="H18:J18" si="5">H19+H20</f>
        <v>188</v>
      </c>
      <c r="I18" s="36">
        <f t="shared" si="5"/>
        <v>212</v>
      </c>
      <c r="J18" s="76">
        <f t="shared" si="5"/>
        <v>225</v>
      </c>
    </row>
    <row r="19" spans="1:10">
      <c r="A19" s="24"/>
      <c r="B19" s="32"/>
      <c r="C19" s="33"/>
      <c r="D19" s="33"/>
      <c r="E19" s="33"/>
      <c r="F19" s="25" t="s">
        <v>17</v>
      </c>
      <c r="G19" s="24">
        <v>10</v>
      </c>
      <c r="H19" s="34">
        <f>129+5</f>
        <v>134</v>
      </c>
      <c r="I19" s="34">
        <v>124</v>
      </c>
      <c r="J19" s="77">
        <f>168-5-3</f>
        <v>160</v>
      </c>
    </row>
    <row r="20" spans="1:10">
      <c r="A20" s="24"/>
      <c r="B20" s="32"/>
      <c r="C20" s="33"/>
      <c r="D20" s="33"/>
      <c r="E20" s="33"/>
      <c r="F20" s="35" t="s">
        <v>18</v>
      </c>
      <c r="G20" s="24">
        <v>20</v>
      </c>
      <c r="H20" s="34">
        <f>49+5</f>
        <v>54</v>
      </c>
      <c r="I20" s="34">
        <v>88</v>
      </c>
      <c r="J20" s="77">
        <v>65</v>
      </c>
    </row>
    <row r="21" s="2" customFormat="1" spans="1:10">
      <c r="A21" s="28"/>
      <c r="B21" s="29" t="s">
        <v>23</v>
      </c>
      <c r="C21" s="30">
        <v>4</v>
      </c>
      <c r="D21" s="30">
        <v>1</v>
      </c>
      <c r="E21" s="30">
        <v>2</v>
      </c>
      <c r="F21" s="31" t="s">
        <v>24</v>
      </c>
      <c r="G21" s="28"/>
      <c r="H21" s="36">
        <f t="shared" ref="H21:J21" si="6">H22+H23</f>
        <v>209</v>
      </c>
      <c r="I21" s="36">
        <f t="shared" si="6"/>
        <v>199</v>
      </c>
      <c r="J21" s="76">
        <f t="shared" si="6"/>
        <v>212</v>
      </c>
    </row>
    <row r="22" spans="1:10">
      <c r="A22" s="24"/>
      <c r="B22" s="32"/>
      <c r="C22" s="33"/>
      <c r="D22" s="33"/>
      <c r="E22" s="33"/>
      <c r="F22" s="25" t="s">
        <v>17</v>
      </c>
      <c r="G22" s="24">
        <v>10</v>
      </c>
      <c r="H22" s="34">
        <v>199</v>
      </c>
      <c r="I22" s="34">
        <v>163</v>
      </c>
      <c r="J22" s="77">
        <f>158-4-3</f>
        <v>151</v>
      </c>
    </row>
    <row r="23" spans="1:10">
      <c r="A23" s="24"/>
      <c r="B23" s="32"/>
      <c r="C23" s="33"/>
      <c r="D23" s="33"/>
      <c r="E23" s="33"/>
      <c r="F23" s="35" t="s">
        <v>18</v>
      </c>
      <c r="G23" s="24">
        <v>20</v>
      </c>
      <c r="H23" s="34">
        <v>10</v>
      </c>
      <c r="I23" s="34">
        <v>36</v>
      </c>
      <c r="J23" s="77">
        <v>61</v>
      </c>
    </row>
    <row r="24" s="2" customFormat="1" spans="1:10">
      <c r="A24" s="28"/>
      <c r="B24" s="29" t="s">
        <v>25</v>
      </c>
      <c r="C24" s="30">
        <v>15</v>
      </c>
      <c r="D24" s="30">
        <v>7</v>
      </c>
      <c r="E24" s="30">
        <v>10</v>
      </c>
      <c r="F24" s="31" t="s">
        <v>26</v>
      </c>
      <c r="G24" s="28"/>
      <c r="H24" s="36">
        <f>H25+H26</f>
        <v>399</v>
      </c>
      <c r="I24" s="36">
        <f>I25+I26+I27</f>
        <v>553</v>
      </c>
      <c r="J24" s="76">
        <f>J25+J26+J27</f>
        <v>704</v>
      </c>
    </row>
    <row r="25" spans="1:10">
      <c r="A25" s="24"/>
      <c r="B25" s="25"/>
      <c r="C25" s="33"/>
      <c r="D25" s="33"/>
      <c r="E25" s="33"/>
      <c r="F25" s="25" t="s">
        <v>17</v>
      </c>
      <c r="G25" s="24">
        <v>10</v>
      </c>
      <c r="H25" s="34">
        <v>388</v>
      </c>
      <c r="I25" s="34">
        <v>372</v>
      </c>
      <c r="J25" s="77">
        <f>438-12-7</f>
        <v>419</v>
      </c>
    </row>
    <row r="26" spans="1:10">
      <c r="A26" s="24"/>
      <c r="B26" s="25"/>
      <c r="C26" s="33"/>
      <c r="D26" s="33"/>
      <c r="E26" s="33"/>
      <c r="F26" s="35" t="s">
        <v>18</v>
      </c>
      <c r="G26" s="24">
        <v>20</v>
      </c>
      <c r="H26" s="34">
        <v>11</v>
      </c>
      <c r="I26" s="34">
        <v>12</v>
      </c>
      <c r="J26" s="77">
        <v>169</v>
      </c>
    </row>
    <row r="27" spans="1:10">
      <c r="A27" s="37"/>
      <c r="B27" s="38" t="s">
        <v>27</v>
      </c>
      <c r="C27" s="39"/>
      <c r="D27" s="39"/>
      <c r="E27" s="39"/>
      <c r="F27" s="40"/>
      <c r="G27" s="24">
        <v>20</v>
      </c>
      <c r="H27" s="34">
        <v>0</v>
      </c>
      <c r="I27" s="34">
        <v>169</v>
      </c>
      <c r="J27" s="77">
        <v>116</v>
      </c>
    </row>
    <row r="28" s="1" customFormat="1" ht="28" customHeight="1" spans="1:10">
      <c r="A28" s="13" t="s">
        <v>28</v>
      </c>
      <c r="B28" s="41" t="s">
        <v>29</v>
      </c>
      <c r="C28" s="41"/>
      <c r="D28" s="41"/>
      <c r="E28" s="41"/>
      <c r="F28" s="41"/>
      <c r="G28" s="19"/>
      <c r="H28" s="23">
        <f>H29+H31+H30</f>
        <v>31552</v>
      </c>
      <c r="I28" s="23">
        <f>I29+I31+I30</f>
        <v>34829</v>
      </c>
      <c r="J28" s="73">
        <f>J29+J31+J30+J32</f>
        <v>38431</v>
      </c>
    </row>
    <row r="29" spans="1:10">
      <c r="A29" s="24"/>
      <c r="B29" s="42" t="s">
        <v>30</v>
      </c>
      <c r="C29" s="43">
        <v>354</v>
      </c>
      <c r="D29" s="43">
        <v>341</v>
      </c>
      <c r="E29" s="43">
        <v>351</v>
      </c>
      <c r="F29" s="44"/>
      <c r="G29" s="45">
        <v>10</v>
      </c>
      <c r="H29" s="46">
        <v>8499</v>
      </c>
      <c r="I29" s="46">
        <v>10767</v>
      </c>
      <c r="J29" s="78">
        <v>12859</v>
      </c>
    </row>
    <row r="30" spans="1:10">
      <c r="A30" s="24"/>
      <c r="B30" s="42" t="s">
        <v>31</v>
      </c>
      <c r="C30" s="43"/>
      <c r="D30" s="43"/>
      <c r="E30" s="43"/>
      <c r="F30" s="44"/>
      <c r="G30" s="47" t="s">
        <v>32</v>
      </c>
      <c r="H30" s="48">
        <v>21837</v>
      </c>
      <c r="I30" s="48">
        <v>22590</v>
      </c>
      <c r="J30" s="75">
        <v>23899</v>
      </c>
    </row>
    <row r="31" spans="1:10">
      <c r="A31" s="24"/>
      <c r="B31" s="42" t="s">
        <v>33</v>
      </c>
      <c r="C31" s="43"/>
      <c r="D31" s="43"/>
      <c r="E31" s="43"/>
      <c r="F31" s="44"/>
      <c r="G31" s="49" t="s">
        <v>34</v>
      </c>
      <c r="H31" s="48">
        <v>1216</v>
      </c>
      <c r="I31" s="48">
        <v>1472</v>
      </c>
      <c r="J31" s="75">
        <v>1614</v>
      </c>
    </row>
    <row r="32" spans="1:10">
      <c r="A32" s="50"/>
      <c r="B32" s="42" t="s">
        <v>35</v>
      </c>
      <c r="C32" s="43"/>
      <c r="D32" s="43"/>
      <c r="E32" s="43"/>
      <c r="F32" s="44"/>
      <c r="G32" s="49">
        <v>20</v>
      </c>
      <c r="H32" s="48">
        <v>0</v>
      </c>
      <c r="I32" s="48">
        <v>0</v>
      </c>
      <c r="J32" s="75">
        <v>59</v>
      </c>
    </row>
    <row r="33" s="1" customFormat="1" ht="28" customHeight="1" spans="1:10">
      <c r="A33" s="19" t="s">
        <v>36</v>
      </c>
      <c r="B33" s="41" t="s">
        <v>37</v>
      </c>
      <c r="C33" s="41">
        <v>4</v>
      </c>
      <c r="D33" s="41">
        <v>3</v>
      </c>
      <c r="E33" s="41">
        <v>3</v>
      </c>
      <c r="F33" s="41"/>
      <c r="G33" s="19"/>
      <c r="H33" s="23">
        <f t="shared" ref="H33:J33" si="7">H34+H35</f>
        <v>158</v>
      </c>
      <c r="I33" s="23">
        <f t="shared" si="7"/>
        <v>188</v>
      </c>
      <c r="J33" s="73">
        <f t="shared" si="7"/>
        <v>229</v>
      </c>
    </row>
    <row r="34" spans="1:10">
      <c r="A34" s="51"/>
      <c r="B34" s="42" t="s">
        <v>13</v>
      </c>
      <c r="C34" s="43"/>
      <c r="D34" s="43"/>
      <c r="E34" s="43"/>
      <c r="F34" s="44"/>
      <c r="G34" s="45">
        <v>10</v>
      </c>
      <c r="H34" s="48">
        <v>119</v>
      </c>
      <c r="I34" s="48">
        <v>131</v>
      </c>
      <c r="J34" s="75">
        <v>173</v>
      </c>
    </row>
    <row r="35" spans="1:10">
      <c r="A35" s="51"/>
      <c r="B35" s="42" t="s">
        <v>14</v>
      </c>
      <c r="C35" s="43"/>
      <c r="D35" s="43"/>
      <c r="E35" s="43"/>
      <c r="F35" s="44"/>
      <c r="G35" s="45">
        <v>20</v>
      </c>
      <c r="H35" s="48">
        <v>39</v>
      </c>
      <c r="I35" s="48">
        <v>57</v>
      </c>
      <c r="J35" s="75">
        <v>56</v>
      </c>
    </row>
    <row r="36" s="1" customFormat="1" ht="18" customHeight="1" spans="1:10">
      <c r="A36" s="19" t="s">
        <v>38</v>
      </c>
      <c r="B36" s="41" t="s">
        <v>39</v>
      </c>
      <c r="C36" s="41"/>
      <c r="D36" s="41"/>
      <c r="E36" s="41"/>
      <c r="F36" s="41"/>
      <c r="G36" s="19"/>
      <c r="H36" s="52">
        <f t="shared" ref="H36:J38" si="8">H39+H42</f>
        <v>342</v>
      </c>
      <c r="I36" s="52">
        <f t="shared" si="8"/>
        <v>371</v>
      </c>
      <c r="J36" s="79">
        <f t="shared" si="8"/>
        <v>179</v>
      </c>
    </row>
    <row r="37" spans="1:10">
      <c r="A37" s="24"/>
      <c r="B37" s="42" t="s">
        <v>13</v>
      </c>
      <c r="C37" s="43"/>
      <c r="D37" s="43"/>
      <c r="E37" s="43"/>
      <c r="F37" s="44"/>
      <c r="G37" s="24">
        <v>10</v>
      </c>
      <c r="H37" s="34">
        <f t="shared" si="8"/>
        <v>222</v>
      </c>
      <c r="I37" s="34">
        <f t="shared" si="8"/>
        <v>270</v>
      </c>
      <c r="J37" s="77">
        <f t="shared" si="8"/>
        <v>116</v>
      </c>
    </row>
    <row r="38" spans="1:10">
      <c r="A38" s="24"/>
      <c r="B38" s="42" t="s">
        <v>14</v>
      </c>
      <c r="C38" s="43"/>
      <c r="D38" s="43"/>
      <c r="E38" s="43"/>
      <c r="F38" s="44"/>
      <c r="G38" s="24">
        <v>20</v>
      </c>
      <c r="H38" s="34">
        <f t="shared" si="8"/>
        <v>120</v>
      </c>
      <c r="I38" s="34">
        <f t="shared" si="8"/>
        <v>101</v>
      </c>
      <c r="J38" s="77">
        <f t="shared" si="8"/>
        <v>63</v>
      </c>
    </row>
    <row r="39" s="2" customFormat="1" spans="1:10">
      <c r="A39" s="28"/>
      <c r="B39" s="29" t="s">
        <v>40</v>
      </c>
      <c r="C39" s="30">
        <v>8</v>
      </c>
      <c r="D39" s="30">
        <v>2</v>
      </c>
      <c r="E39" s="30">
        <v>2</v>
      </c>
      <c r="F39" s="31" t="s">
        <v>41</v>
      </c>
      <c r="G39" s="28"/>
      <c r="H39" s="36">
        <f t="shared" ref="H39:J39" si="9">H40+H41</f>
        <v>342</v>
      </c>
      <c r="I39" s="36">
        <f t="shared" si="9"/>
        <v>371</v>
      </c>
      <c r="J39" s="76">
        <f t="shared" si="9"/>
        <v>179</v>
      </c>
    </row>
    <row r="40" spans="1:10">
      <c r="A40" s="24"/>
      <c r="B40" s="24"/>
      <c r="C40" s="26"/>
      <c r="D40" s="26"/>
      <c r="E40" s="26"/>
      <c r="F40" s="25" t="s">
        <v>17</v>
      </c>
      <c r="G40" s="24">
        <v>10</v>
      </c>
      <c r="H40" s="34">
        <v>222</v>
      </c>
      <c r="I40" s="34">
        <v>270</v>
      </c>
      <c r="J40" s="77">
        <v>116</v>
      </c>
    </row>
    <row r="41" spans="1:10">
      <c r="A41" s="24"/>
      <c r="B41" s="24"/>
      <c r="C41" s="26"/>
      <c r="D41" s="26"/>
      <c r="E41" s="26"/>
      <c r="F41" s="35" t="s">
        <v>18</v>
      </c>
      <c r="G41" s="24">
        <v>20</v>
      </c>
      <c r="H41" s="48">
        <v>120</v>
      </c>
      <c r="I41" s="48">
        <v>101</v>
      </c>
      <c r="J41" s="75">
        <v>63</v>
      </c>
    </row>
    <row r="42" hidden="1" spans="1:10">
      <c r="A42" s="53"/>
      <c r="B42" s="53" t="s">
        <v>42</v>
      </c>
      <c r="C42" s="54">
        <v>14</v>
      </c>
      <c r="D42" s="54">
        <v>0</v>
      </c>
      <c r="E42" s="54">
        <v>0</v>
      </c>
      <c r="F42" s="55" t="s">
        <v>43</v>
      </c>
      <c r="G42" s="56"/>
      <c r="H42" s="57">
        <f t="shared" ref="H42:J42" si="10">H43+H44</f>
        <v>0</v>
      </c>
      <c r="I42" s="57">
        <f t="shared" si="10"/>
        <v>0</v>
      </c>
      <c r="J42" s="80">
        <f t="shared" si="10"/>
        <v>0</v>
      </c>
    </row>
    <row r="43" hidden="1" spans="1:10">
      <c r="A43" s="24"/>
      <c r="B43" s="25"/>
      <c r="C43" s="26"/>
      <c r="D43" s="26"/>
      <c r="E43" s="26"/>
      <c r="F43" s="25" t="s">
        <v>13</v>
      </c>
      <c r="G43" s="24">
        <v>10</v>
      </c>
      <c r="H43" s="48">
        <v>0</v>
      </c>
      <c r="I43" s="48">
        <v>0</v>
      </c>
      <c r="J43" s="75">
        <v>0</v>
      </c>
    </row>
    <row r="44" hidden="1" spans="1:10">
      <c r="A44" s="24"/>
      <c r="B44" s="26"/>
      <c r="C44" s="26"/>
      <c r="D44" s="26"/>
      <c r="E44" s="26"/>
      <c r="F44" s="25" t="s">
        <v>44</v>
      </c>
      <c r="G44" s="24">
        <v>20</v>
      </c>
      <c r="H44" s="34">
        <v>0</v>
      </c>
      <c r="I44" s="34">
        <v>0</v>
      </c>
      <c r="J44" s="77">
        <v>0</v>
      </c>
    </row>
    <row r="45" s="1" customFormat="1" ht="18" customHeight="1" spans="1:10">
      <c r="A45" s="19" t="s">
        <v>45</v>
      </c>
      <c r="B45" s="41" t="s">
        <v>46</v>
      </c>
      <c r="C45" s="41"/>
      <c r="D45" s="41"/>
      <c r="E45" s="41"/>
      <c r="F45" s="41"/>
      <c r="G45" s="45" t="s">
        <v>32</v>
      </c>
      <c r="H45" s="23">
        <f t="shared" ref="H45:J45" si="11">H46+H47</f>
        <v>12</v>
      </c>
      <c r="I45" s="23">
        <f t="shared" si="11"/>
        <v>13</v>
      </c>
      <c r="J45" s="73">
        <f t="shared" si="11"/>
        <v>12</v>
      </c>
    </row>
    <row r="46" spans="1:10">
      <c r="A46" s="58"/>
      <c r="B46" s="42" t="s">
        <v>47</v>
      </c>
      <c r="C46" s="43"/>
      <c r="D46" s="43"/>
      <c r="E46" s="43"/>
      <c r="F46" s="44"/>
      <c r="G46" s="45"/>
      <c r="H46" s="34">
        <v>9</v>
      </c>
      <c r="I46" s="34">
        <v>10</v>
      </c>
      <c r="J46" s="75">
        <v>9</v>
      </c>
    </row>
    <row r="47" spans="1:10">
      <c r="A47" s="24"/>
      <c r="B47" s="59" t="s">
        <v>48</v>
      </c>
      <c r="C47" s="26"/>
      <c r="D47" s="26"/>
      <c r="E47" s="26"/>
      <c r="F47" s="60"/>
      <c r="G47" s="45"/>
      <c r="H47" s="34">
        <v>3</v>
      </c>
      <c r="I47" s="34">
        <v>3</v>
      </c>
      <c r="J47" s="75">
        <v>3</v>
      </c>
    </row>
    <row r="48" s="1" customFormat="1" ht="18" customHeight="1" spans="1:10">
      <c r="A48" s="19" t="s">
        <v>49</v>
      </c>
      <c r="B48" s="41" t="s">
        <v>50</v>
      </c>
      <c r="C48" s="41"/>
      <c r="D48" s="41"/>
      <c r="E48" s="41"/>
      <c r="F48" s="41"/>
      <c r="G48" s="45" t="s">
        <v>51</v>
      </c>
      <c r="H48" s="23">
        <f t="shared" ref="H48:J48" si="12">H49</f>
        <v>337</v>
      </c>
      <c r="I48" s="23">
        <f t="shared" si="12"/>
        <v>418</v>
      </c>
      <c r="J48" s="73">
        <f t="shared" si="12"/>
        <v>108</v>
      </c>
    </row>
    <row r="49" spans="1:10">
      <c r="A49" s="24"/>
      <c r="B49" s="42" t="s">
        <v>14</v>
      </c>
      <c r="C49" s="43"/>
      <c r="D49" s="43"/>
      <c r="E49" s="43"/>
      <c r="F49" s="44"/>
      <c r="G49" s="24">
        <v>20</v>
      </c>
      <c r="H49" s="34">
        <v>337</v>
      </c>
      <c r="I49" s="34">
        <v>418</v>
      </c>
      <c r="J49" s="75">
        <v>108</v>
      </c>
    </row>
    <row r="50" s="1" customFormat="1" ht="18" customHeight="1" spans="1:10">
      <c r="A50" s="19" t="s">
        <v>52</v>
      </c>
      <c r="B50" s="41" t="s">
        <v>53</v>
      </c>
      <c r="C50" s="41"/>
      <c r="D50" s="41"/>
      <c r="E50" s="41"/>
      <c r="F50" s="41"/>
      <c r="G50" s="61"/>
      <c r="H50" s="23">
        <f t="shared" ref="H50:J50" si="13">H51+H52+H53+H54+H55</f>
        <v>11068</v>
      </c>
      <c r="I50" s="23">
        <f t="shared" si="13"/>
        <v>15517</v>
      </c>
      <c r="J50" s="73">
        <f t="shared" si="13"/>
        <v>18054</v>
      </c>
    </row>
    <row r="51" spans="1:10">
      <c r="A51" s="19"/>
      <c r="B51" s="42" t="s">
        <v>13</v>
      </c>
      <c r="C51" s="43"/>
      <c r="D51" s="43"/>
      <c r="E51" s="43"/>
      <c r="F51" s="44"/>
      <c r="G51" s="58">
        <v>10</v>
      </c>
      <c r="H51" s="48">
        <f t="shared" ref="H51:J52" si="14">H57+H68</f>
        <v>7926</v>
      </c>
      <c r="I51" s="48">
        <f t="shared" si="14"/>
        <v>8920</v>
      </c>
      <c r="J51" s="75">
        <f>J57+J68</f>
        <v>9965</v>
      </c>
    </row>
    <row r="52" spans="1:10">
      <c r="A52" s="19"/>
      <c r="B52" s="42" t="s">
        <v>54</v>
      </c>
      <c r="C52" s="43"/>
      <c r="D52" s="43"/>
      <c r="E52" s="43"/>
      <c r="F52" s="44"/>
      <c r="G52" s="24">
        <v>20</v>
      </c>
      <c r="H52" s="48">
        <f t="shared" si="14"/>
        <v>1598</v>
      </c>
      <c r="I52" s="48">
        <f t="shared" si="14"/>
        <v>2012</v>
      </c>
      <c r="J52" s="75">
        <f>J58+J69</f>
        <v>2175</v>
      </c>
    </row>
    <row r="53" spans="1:10">
      <c r="A53" s="19"/>
      <c r="B53" s="25" t="s">
        <v>55</v>
      </c>
      <c r="C53" s="62"/>
      <c r="D53" s="62"/>
      <c r="E53" s="62"/>
      <c r="F53" s="25"/>
      <c r="G53" s="24">
        <v>57</v>
      </c>
      <c r="H53" s="48">
        <f>H59+H60+H61+H62</f>
        <v>876</v>
      </c>
      <c r="I53" s="48">
        <f>I59+I60+I61+I62+I63</f>
        <v>4070</v>
      </c>
      <c r="J53" s="75">
        <f>J59+J60+J61+J62+J63</f>
        <v>4295</v>
      </c>
    </row>
    <row r="54" spans="1:10">
      <c r="A54" s="19"/>
      <c r="B54" s="25" t="s">
        <v>56</v>
      </c>
      <c r="C54" s="62"/>
      <c r="D54" s="62"/>
      <c r="E54" s="62"/>
      <c r="F54" s="25"/>
      <c r="G54" s="24">
        <v>59</v>
      </c>
      <c r="H54" s="48">
        <f t="shared" ref="H54:J54" si="15">H64+H65</f>
        <v>316</v>
      </c>
      <c r="I54" s="48">
        <f t="shared" si="15"/>
        <v>336</v>
      </c>
      <c r="J54" s="75">
        <f t="shared" si="15"/>
        <v>534</v>
      </c>
    </row>
    <row r="55" spans="1:10">
      <c r="A55" s="19"/>
      <c r="B55" s="25" t="s">
        <v>57</v>
      </c>
      <c r="C55" s="62"/>
      <c r="D55" s="62"/>
      <c r="E55" s="62"/>
      <c r="F55" s="25"/>
      <c r="G55" s="45">
        <v>70</v>
      </c>
      <c r="H55" s="48">
        <f t="shared" ref="H55:J55" si="16">H66</f>
        <v>352</v>
      </c>
      <c r="I55" s="48">
        <f t="shared" si="16"/>
        <v>179</v>
      </c>
      <c r="J55" s="75">
        <f t="shared" si="16"/>
        <v>1085</v>
      </c>
    </row>
    <row r="56" spans="1:10">
      <c r="A56" s="29"/>
      <c r="B56" s="29" t="s">
        <v>58</v>
      </c>
      <c r="C56" s="30">
        <v>149</v>
      </c>
      <c r="D56" s="30">
        <v>105</v>
      </c>
      <c r="E56" s="30">
        <v>115</v>
      </c>
      <c r="F56" s="31" t="s">
        <v>59</v>
      </c>
      <c r="G56" s="63"/>
      <c r="H56" s="36">
        <f>H57+H58+H59+H60+H61+H62+H64+H66+H65</f>
        <v>10474</v>
      </c>
      <c r="I56" s="36">
        <f>I57+I58+I59+I60+I61+I62+I64+I66+I65</f>
        <v>11996</v>
      </c>
      <c r="J56" s="76">
        <f>SUM(J57:J66)</f>
        <v>17278</v>
      </c>
    </row>
    <row r="57" spans="1:10">
      <c r="A57" s="24"/>
      <c r="B57" s="26"/>
      <c r="C57" s="26"/>
      <c r="D57" s="26"/>
      <c r="E57" s="26"/>
      <c r="F57" s="25" t="s">
        <v>17</v>
      </c>
      <c r="G57" s="58">
        <v>10</v>
      </c>
      <c r="H57" s="27">
        <v>7523</v>
      </c>
      <c r="I57" s="27">
        <v>8370</v>
      </c>
      <c r="J57" s="75">
        <v>9357</v>
      </c>
    </row>
    <row r="58" spans="1:10">
      <c r="A58" s="24"/>
      <c r="B58" s="26"/>
      <c r="C58" s="26"/>
      <c r="D58" s="26"/>
      <c r="E58" s="26"/>
      <c r="F58" s="35" t="s">
        <v>18</v>
      </c>
      <c r="G58" s="24">
        <v>20</v>
      </c>
      <c r="H58" s="48">
        <v>1407</v>
      </c>
      <c r="I58" s="48">
        <v>1816</v>
      </c>
      <c r="J58" s="75">
        <v>2007</v>
      </c>
    </row>
    <row r="59" ht="25.5" spans="1:10">
      <c r="A59" s="24"/>
      <c r="B59" s="26"/>
      <c r="C59" s="26"/>
      <c r="D59" s="26"/>
      <c r="E59" s="26"/>
      <c r="F59" s="64" t="s">
        <v>60</v>
      </c>
      <c r="G59" s="24" t="s">
        <v>32</v>
      </c>
      <c r="H59" s="48">
        <v>2</v>
      </c>
      <c r="I59" s="48">
        <f>13+19</f>
        <v>32</v>
      </c>
      <c r="J59" s="75">
        <v>16</v>
      </c>
    </row>
    <row r="60" ht="15.75" customHeight="1" spans="1:10">
      <c r="A60" s="24"/>
      <c r="B60" s="26"/>
      <c r="C60" s="26"/>
      <c r="D60" s="26"/>
      <c r="E60" s="26"/>
      <c r="F60" s="65" t="s">
        <v>61</v>
      </c>
      <c r="G60" s="24" t="s">
        <v>32</v>
      </c>
      <c r="H60" s="34">
        <v>0</v>
      </c>
      <c r="I60" s="34">
        <v>8</v>
      </c>
      <c r="J60" s="75">
        <v>29</v>
      </c>
    </row>
    <row r="61" ht="14.25" customHeight="1" spans="1:10">
      <c r="A61" s="24"/>
      <c r="B61" s="26"/>
      <c r="C61" s="26"/>
      <c r="D61" s="26"/>
      <c r="E61" s="26"/>
      <c r="F61" s="64" t="s">
        <v>62</v>
      </c>
      <c r="G61" s="24" t="s">
        <v>34</v>
      </c>
      <c r="H61" s="48">
        <v>575</v>
      </c>
      <c r="I61" s="48">
        <v>1000</v>
      </c>
      <c r="J61" s="75">
        <v>1000</v>
      </c>
    </row>
    <row r="62" ht="14.25" customHeight="1" spans="1:10">
      <c r="A62" s="24"/>
      <c r="B62" s="26"/>
      <c r="C62" s="26"/>
      <c r="D62" s="26"/>
      <c r="E62" s="26"/>
      <c r="F62" s="65" t="s">
        <v>63</v>
      </c>
      <c r="G62" s="24" t="s">
        <v>34</v>
      </c>
      <c r="H62" s="34">
        <v>299</v>
      </c>
      <c r="I62" s="34">
        <v>255</v>
      </c>
      <c r="J62" s="75">
        <v>250</v>
      </c>
    </row>
    <row r="63" ht="14.25" customHeight="1" spans="1:10">
      <c r="A63" s="24"/>
      <c r="B63" s="26"/>
      <c r="C63" s="26"/>
      <c r="D63" s="26"/>
      <c r="E63" s="26"/>
      <c r="F63" s="65" t="s">
        <v>64</v>
      </c>
      <c r="G63" s="24" t="s">
        <v>34</v>
      </c>
      <c r="H63" s="34">
        <v>0</v>
      </c>
      <c r="I63" s="34">
        <v>2775</v>
      </c>
      <c r="J63" s="75">
        <v>3000</v>
      </c>
    </row>
    <row r="64" spans="1:10">
      <c r="A64" s="24"/>
      <c r="B64" s="26"/>
      <c r="C64" s="26"/>
      <c r="D64" s="26"/>
      <c r="E64" s="26"/>
      <c r="F64" s="64" t="s">
        <v>65</v>
      </c>
      <c r="G64" s="24" t="s">
        <v>66</v>
      </c>
      <c r="H64" s="48">
        <v>156</v>
      </c>
      <c r="I64" s="48">
        <v>138</v>
      </c>
      <c r="J64" s="75">
        <v>194</v>
      </c>
    </row>
    <row r="65" ht="25.5" spans="1:10">
      <c r="A65" s="24"/>
      <c r="B65" s="26"/>
      <c r="C65" s="26"/>
      <c r="D65" s="26"/>
      <c r="E65" s="26"/>
      <c r="F65" s="64" t="s">
        <v>67</v>
      </c>
      <c r="G65" s="81" t="s">
        <v>68</v>
      </c>
      <c r="H65" s="48">
        <v>160</v>
      </c>
      <c r="I65" s="48">
        <v>198</v>
      </c>
      <c r="J65" s="75">
        <v>340</v>
      </c>
    </row>
    <row r="66" spans="1:10">
      <c r="A66" s="24"/>
      <c r="B66" s="26"/>
      <c r="C66" s="26"/>
      <c r="D66" s="26"/>
      <c r="E66" s="26"/>
      <c r="F66" s="64" t="s">
        <v>69</v>
      </c>
      <c r="G66" s="45">
        <v>70</v>
      </c>
      <c r="H66" s="48">
        <v>352</v>
      </c>
      <c r="I66" s="48">
        <v>179</v>
      </c>
      <c r="J66" s="75">
        <v>1085</v>
      </c>
    </row>
    <row r="67" ht="25.5" spans="1:10">
      <c r="A67" s="29"/>
      <c r="B67" s="29" t="s">
        <v>70</v>
      </c>
      <c r="C67" s="30">
        <f>C70+C73+C76</f>
        <v>10</v>
      </c>
      <c r="D67" s="30">
        <f t="shared" ref="D67:E67" si="17">D70+D73+D76</f>
        <v>10</v>
      </c>
      <c r="E67" s="30">
        <f t="shared" si="17"/>
        <v>10</v>
      </c>
      <c r="F67" s="82" t="s">
        <v>71</v>
      </c>
      <c r="G67" s="29"/>
      <c r="H67" s="36">
        <f t="shared" ref="H67:J67" si="18">H68+H69</f>
        <v>594</v>
      </c>
      <c r="I67" s="36">
        <f t="shared" si="18"/>
        <v>746</v>
      </c>
      <c r="J67" s="76">
        <f t="shared" si="18"/>
        <v>776</v>
      </c>
    </row>
    <row r="68" spans="1:10">
      <c r="A68" s="24"/>
      <c r="B68" s="25"/>
      <c r="C68" s="26"/>
      <c r="D68" s="26"/>
      <c r="E68" s="26"/>
      <c r="F68" s="25" t="s">
        <v>17</v>
      </c>
      <c r="G68" s="24">
        <v>10</v>
      </c>
      <c r="H68" s="34">
        <f t="shared" ref="H68:J69" si="19">H71+H74+H77</f>
        <v>403</v>
      </c>
      <c r="I68" s="34">
        <f t="shared" si="19"/>
        <v>550</v>
      </c>
      <c r="J68" s="77">
        <f t="shared" si="19"/>
        <v>608</v>
      </c>
    </row>
    <row r="69" spans="1:10">
      <c r="A69" s="24"/>
      <c r="B69" s="25"/>
      <c r="C69" s="26"/>
      <c r="D69" s="26"/>
      <c r="E69" s="26"/>
      <c r="F69" s="35" t="s">
        <v>18</v>
      </c>
      <c r="G69" s="24">
        <v>20</v>
      </c>
      <c r="H69" s="34">
        <f t="shared" si="19"/>
        <v>191</v>
      </c>
      <c r="I69" s="34">
        <f t="shared" si="19"/>
        <v>196</v>
      </c>
      <c r="J69" s="75">
        <f>J72+J75+J78</f>
        <v>168</v>
      </c>
    </row>
    <row r="70" s="1" customFormat="1" spans="1:10">
      <c r="A70" s="19"/>
      <c r="B70" s="19" t="s">
        <v>72</v>
      </c>
      <c r="C70" s="62">
        <v>2</v>
      </c>
      <c r="D70" s="62">
        <v>2</v>
      </c>
      <c r="E70" s="62">
        <v>2</v>
      </c>
      <c r="F70" s="83" t="s">
        <v>73</v>
      </c>
      <c r="G70" s="19"/>
      <c r="H70" s="23">
        <f t="shared" ref="H70:J70" si="20">H71+H72</f>
        <v>201</v>
      </c>
      <c r="I70" s="23">
        <f t="shared" si="20"/>
        <v>237</v>
      </c>
      <c r="J70" s="73">
        <f t="shared" si="20"/>
        <v>247</v>
      </c>
    </row>
    <row r="71" spans="1:10">
      <c r="A71" s="24"/>
      <c r="B71" s="25"/>
      <c r="C71" s="26"/>
      <c r="D71" s="26"/>
      <c r="E71" s="26"/>
      <c r="F71" s="25" t="s">
        <v>74</v>
      </c>
      <c r="G71" s="24">
        <v>10</v>
      </c>
      <c r="H71" s="27">
        <v>115</v>
      </c>
      <c r="I71" s="27">
        <v>175</v>
      </c>
      <c r="J71" s="74">
        <f>206-13</f>
        <v>193</v>
      </c>
    </row>
    <row r="72" spans="1:10">
      <c r="A72" s="24"/>
      <c r="B72" s="25"/>
      <c r="C72" s="26"/>
      <c r="D72" s="26"/>
      <c r="E72" s="26"/>
      <c r="F72" s="35" t="s">
        <v>75</v>
      </c>
      <c r="G72" s="24">
        <v>20</v>
      </c>
      <c r="H72" s="34">
        <v>86</v>
      </c>
      <c r="I72" s="34">
        <v>62</v>
      </c>
      <c r="J72" s="77">
        <f>51+3</f>
        <v>54</v>
      </c>
    </row>
    <row r="73" s="1" customFormat="1" spans="1:10">
      <c r="A73" s="19"/>
      <c r="B73" s="19" t="s">
        <v>76</v>
      </c>
      <c r="C73" s="62">
        <v>7</v>
      </c>
      <c r="D73" s="62">
        <v>7</v>
      </c>
      <c r="E73" s="62">
        <v>7</v>
      </c>
      <c r="F73" s="83" t="s">
        <v>77</v>
      </c>
      <c r="G73" s="19"/>
      <c r="H73" s="23">
        <f t="shared" ref="H73:J73" si="21">H74+H75</f>
        <v>340</v>
      </c>
      <c r="I73" s="23">
        <f t="shared" si="21"/>
        <v>403</v>
      </c>
      <c r="J73" s="73">
        <f t="shared" si="21"/>
        <v>420</v>
      </c>
    </row>
    <row r="74" spans="1:10">
      <c r="A74" s="24"/>
      <c r="B74" s="25"/>
      <c r="C74" s="26"/>
      <c r="D74" s="26"/>
      <c r="E74" s="26"/>
      <c r="F74" s="25" t="s">
        <v>74</v>
      </c>
      <c r="G74" s="24">
        <v>10</v>
      </c>
      <c r="H74" s="27">
        <v>244</v>
      </c>
      <c r="I74" s="27">
        <v>297</v>
      </c>
      <c r="J74" s="74">
        <f>351-22</f>
        <v>329</v>
      </c>
    </row>
    <row r="75" spans="1:10">
      <c r="A75" s="24"/>
      <c r="B75" s="25"/>
      <c r="C75" s="26"/>
      <c r="D75" s="26"/>
      <c r="E75" s="26"/>
      <c r="F75" s="35" t="s">
        <v>75</v>
      </c>
      <c r="G75" s="24">
        <v>20</v>
      </c>
      <c r="H75" s="34">
        <v>96</v>
      </c>
      <c r="I75" s="34">
        <v>106</v>
      </c>
      <c r="J75" s="77">
        <f>86+5</f>
        <v>91</v>
      </c>
    </row>
    <row r="76" s="1" customFormat="1" spans="1:10">
      <c r="A76" s="19"/>
      <c r="B76" s="19" t="s">
        <v>78</v>
      </c>
      <c r="C76" s="62">
        <v>1</v>
      </c>
      <c r="D76" s="62">
        <v>1</v>
      </c>
      <c r="E76" s="62">
        <v>1</v>
      </c>
      <c r="F76" s="83" t="s">
        <v>79</v>
      </c>
      <c r="G76" s="19"/>
      <c r="H76" s="23">
        <f t="shared" ref="H76:J76" si="22">H77+H78</f>
        <v>53</v>
      </c>
      <c r="I76" s="23">
        <f t="shared" si="22"/>
        <v>106</v>
      </c>
      <c r="J76" s="73">
        <f t="shared" si="22"/>
        <v>109</v>
      </c>
    </row>
    <row r="77" spans="1:10">
      <c r="A77" s="24"/>
      <c r="B77" s="25"/>
      <c r="C77" s="26"/>
      <c r="D77" s="26"/>
      <c r="E77" s="26"/>
      <c r="F77" s="25" t="s">
        <v>74</v>
      </c>
      <c r="G77" s="24">
        <v>10</v>
      </c>
      <c r="H77" s="27">
        <v>44</v>
      </c>
      <c r="I77" s="27">
        <v>78</v>
      </c>
      <c r="J77" s="74">
        <f>92-6</f>
        <v>86</v>
      </c>
    </row>
    <row r="78" spans="1:10">
      <c r="A78" s="24"/>
      <c r="B78" s="25"/>
      <c r="C78" s="26"/>
      <c r="D78" s="26"/>
      <c r="E78" s="26"/>
      <c r="F78" s="35" t="s">
        <v>75</v>
      </c>
      <c r="G78" s="24">
        <v>20</v>
      </c>
      <c r="H78" s="34">
        <v>9</v>
      </c>
      <c r="I78" s="34">
        <v>28</v>
      </c>
      <c r="J78" s="77">
        <f>22+1</f>
        <v>23</v>
      </c>
    </row>
    <row r="79" ht="8" customHeight="1" spans="1:10">
      <c r="A79" s="84"/>
      <c r="B79" s="85"/>
      <c r="C79" s="85"/>
      <c r="D79" s="85"/>
      <c r="E79" s="85"/>
      <c r="F79" s="85"/>
      <c r="G79" s="85"/>
      <c r="H79" s="85"/>
      <c r="I79" s="85"/>
      <c r="J79" s="105"/>
    </row>
    <row r="80" s="1" customFormat="1" customHeight="1" spans="1:10">
      <c r="A80" s="86" t="s">
        <v>80</v>
      </c>
      <c r="B80" s="87" t="s">
        <v>81</v>
      </c>
      <c r="C80" s="87"/>
      <c r="D80" s="87"/>
      <c r="E80" s="87"/>
      <c r="F80" s="87"/>
      <c r="G80" s="87"/>
      <c r="H80" s="88">
        <f t="shared" ref="H80:J80" si="23">H81+H82+H83+H86+H87</f>
        <v>47645</v>
      </c>
      <c r="I80" s="88">
        <f t="shared" si="23"/>
        <v>55799</v>
      </c>
      <c r="J80" s="106">
        <f t="shared" si="23"/>
        <v>61857</v>
      </c>
    </row>
    <row r="81" s="1" customFormat="1" spans="1:10">
      <c r="A81" s="89"/>
      <c r="B81" s="59" t="s">
        <v>13</v>
      </c>
      <c r="C81" s="23">
        <f>C12+C15+C18+C21+C24+C29+C39+C56+C70+C73+C76+C42+C33</f>
        <v>633</v>
      </c>
      <c r="D81" s="23">
        <f>D12+D15+D18+D21+D24+D29+D39+D56+D70+D73+D76+D42+D33</f>
        <v>515</v>
      </c>
      <c r="E81" s="23">
        <f>E12+E15+E18+E21+E24+E29+E39+E56+E70+E73+E76+E42+E33</f>
        <v>541</v>
      </c>
      <c r="F81" s="59"/>
      <c r="G81" s="45">
        <v>10</v>
      </c>
      <c r="H81" s="48">
        <f t="shared" ref="H81:J81" si="24">H10+H29+H34+H40+H51+H43</f>
        <v>19912</v>
      </c>
      <c r="I81" s="48">
        <f t="shared" si="24"/>
        <v>23198</v>
      </c>
      <c r="J81" s="75">
        <f t="shared" si="24"/>
        <v>26505</v>
      </c>
    </row>
    <row r="82" s="1" customFormat="1" ht="14.5" customHeight="1" spans="1:10">
      <c r="A82" s="89"/>
      <c r="B82" s="59" t="s">
        <v>14</v>
      </c>
      <c r="C82" s="90"/>
      <c r="D82" s="90"/>
      <c r="E82" s="90"/>
      <c r="F82" s="59"/>
      <c r="G82" s="45">
        <v>20</v>
      </c>
      <c r="H82" s="48">
        <f>H11+H35+H41+H52+H49+H44</f>
        <v>3124</v>
      </c>
      <c r="I82" s="48">
        <f>I11+I35+I41+I52+I49+I44</f>
        <v>3941</v>
      </c>
      <c r="J82" s="75">
        <f>J11+J35+J41+J52+J49+J44+J32</f>
        <v>3913</v>
      </c>
    </row>
    <row r="83" s="1" customFormat="1" ht="14.5" customHeight="1" spans="1:10">
      <c r="A83" s="89"/>
      <c r="B83" s="59" t="s">
        <v>82</v>
      </c>
      <c r="C83" s="90"/>
      <c r="D83" s="90"/>
      <c r="E83" s="90"/>
      <c r="F83" s="59"/>
      <c r="G83" s="45">
        <v>57</v>
      </c>
      <c r="H83" s="48">
        <f t="shared" ref="H83:J83" si="25">H84+H85</f>
        <v>23941</v>
      </c>
      <c r="I83" s="48">
        <f t="shared" si="25"/>
        <v>28145</v>
      </c>
      <c r="J83" s="75">
        <f t="shared" si="25"/>
        <v>29820</v>
      </c>
    </row>
    <row r="84" s="2" customFormat="1" ht="14.5" customHeight="1" spans="1:10">
      <c r="A84" s="89"/>
      <c r="B84" s="91" t="s">
        <v>83</v>
      </c>
      <c r="C84" s="92"/>
      <c r="D84" s="92"/>
      <c r="E84" s="92"/>
      <c r="F84" s="91"/>
      <c r="G84" s="28">
        <v>570201</v>
      </c>
      <c r="H84" s="93">
        <f t="shared" ref="H84:J84" si="26">H30+H45+H59+H60</f>
        <v>21851</v>
      </c>
      <c r="I84" s="93">
        <f t="shared" si="26"/>
        <v>22643</v>
      </c>
      <c r="J84" s="107">
        <f t="shared" si="26"/>
        <v>23956</v>
      </c>
    </row>
    <row r="85" s="2" customFormat="1" ht="14.5" customHeight="1" spans="1:10">
      <c r="A85" s="89"/>
      <c r="B85" s="91" t="s">
        <v>84</v>
      </c>
      <c r="C85" s="92"/>
      <c r="D85" s="92"/>
      <c r="E85" s="92"/>
      <c r="F85" s="91"/>
      <c r="G85" s="28">
        <v>570202</v>
      </c>
      <c r="H85" s="93">
        <f>H31+H61+H62</f>
        <v>2090</v>
      </c>
      <c r="I85" s="93">
        <f>I31+I61+I62+I63</f>
        <v>5502</v>
      </c>
      <c r="J85" s="107">
        <f>J31+J61+J62+J63</f>
        <v>5864</v>
      </c>
    </row>
    <row r="86" s="1" customFormat="1" ht="15.75" customHeight="1" spans="1:10">
      <c r="A86" s="89"/>
      <c r="B86" s="59" t="s">
        <v>85</v>
      </c>
      <c r="C86" s="90"/>
      <c r="D86" s="90"/>
      <c r="E86" s="90"/>
      <c r="F86" s="59"/>
      <c r="G86" s="45">
        <v>59</v>
      </c>
      <c r="H86" s="48">
        <f t="shared" ref="H86:J87" si="27">H54</f>
        <v>316</v>
      </c>
      <c r="I86" s="48">
        <f t="shared" si="27"/>
        <v>336</v>
      </c>
      <c r="J86" s="75">
        <f t="shared" si="27"/>
        <v>534</v>
      </c>
    </row>
    <row r="87" s="1" customFormat="1" ht="15" customHeight="1" spans="1:10">
      <c r="A87" s="94"/>
      <c r="B87" s="59" t="s">
        <v>57</v>
      </c>
      <c r="C87" s="90"/>
      <c r="D87" s="90"/>
      <c r="E87" s="90"/>
      <c r="F87" s="59"/>
      <c r="G87" s="45">
        <v>70</v>
      </c>
      <c r="H87" s="48">
        <f t="shared" si="27"/>
        <v>352</v>
      </c>
      <c r="I87" s="48">
        <f t="shared" si="27"/>
        <v>179</v>
      </c>
      <c r="J87" s="75">
        <f t="shared" si="27"/>
        <v>1085</v>
      </c>
    </row>
    <row r="88" s="1" customFormat="1" ht="8" customHeight="1" spans="1:10">
      <c r="A88" s="84"/>
      <c r="B88" s="85"/>
      <c r="C88" s="85"/>
      <c r="D88" s="85"/>
      <c r="E88" s="85"/>
      <c r="F88" s="85"/>
      <c r="G88" s="85"/>
      <c r="H88" s="85"/>
      <c r="I88" s="85"/>
      <c r="J88" s="105"/>
    </row>
    <row r="89" s="1" customFormat="1" spans="1:10">
      <c r="A89" s="95" t="s">
        <v>86</v>
      </c>
      <c r="B89" s="59" t="s">
        <v>13</v>
      </c>
      <c r="C89" s="96" t="s">
        <v>87</v>
      </c>
      <c r="D89" s="96" t="s">
        <v>88</v>
      </c>
      <c r="E89" s="96" t="s">
        <v>89</v>
      </c>
      <c r="F89" s="59"/>
      <c r="G89" s="45">
        <v>10</v>
      </c>
      <c r="H89" s="48">
        <v>5384</v>
      </c>
      <c r="I89" s="48">
        <v>6316</v>
      </c>
      <c r="J89" s="75">
        <v>8480</v>
      </c>
    </row>
    <row r="90" s="1" customFormat="1" ht="14" customHeight="1" spans="1:10">
      <c r="A90" s="95"/>
      <c r="B90" s="59" t="s">
        <v>14</v>
      </c>
      <c r="C90" s="97"/>
      <c r="D90" s="97"/>
      <c r="E90" s="97"/>
      <c r="F90" s="59"/>
      <c r="G90" s="45">
        <v>20</v>
      </c>
      <c r="H90" s="48">
        <v>60</v>
      </c>
      <c r="I90" s="48">
        <v>80</v>
      </c>
      <c r="J90" s="75">
        <v>115</v>
      </c>
    </row>
    <row r="91" s="1" customFormat="1" ht="14.25" hidden="1" customHeight="1" spans="1:10">
      <c r="A91" s="95"/>
      <c r="B91" s="90" t="s">
        <v>90</v>
      </c>
      <c r="C91" s="97"/>
      <c r="D91" s="97"/>
      <c r="E91" s="97"/>
      <c r="F91" s="90"/>
      <c r="G91" s="45" t="s">
        <v>91</v>
      </c>
      <c r="H91" s="48"/>
      <c r="I91" s="48"/>
      <c r="J91" s="75"/>
    </row>
    <row r="92" s="1" customFormat="1" ht="13.5" hidden="1" customHeight="1" spans="1:10">
      <c r="A92" s="95"/>
      <c r="B92" s="90" t="s">
        <v>92</v>
      </c>
      <c r="C92" s="97"/>
      <c r="D92" s="97"/>
      <c r="E92" s="97"/>
      <c r="F92" s="90"/>
      <c r="G92" s="45" t="s">
        <v>93</v>
      </c>
      <c r="H92" s="48"/>
      <c r="I92" s="48"/>
      <c r="J92" s="75"/>
    </row>
    <row r="93" s="1" customFormat="1" ht="13.5" hidden="1" customHeight="1" spans="1:10">
      <c r="A93" s="95"/>
      <c r="B93" s="90"/>
      <c r="C93" s="97"/>
      <c r="D93" s="97"/>
      <c r="E93" s="97"/>
      <c r="F93" s="90"/>
      <c r="G93" s="45"/>
      <c r="H93" s="48"/>
      <c r="I93" s="48"/>
      <c r="J93" s="75"/>
    </row>
    <row r="94" s="1" customFormat="1" ht="13.5" hidden="1" customHeight="1" spans="1:10">
      <c r="A94" s="95"/>
      <c r="B94" s="65" t="s">
        <v>94</v>
      </c>
      <c r="C94" s="97"/>
      <c r="D94" s="97"/>
      <c r="E94" s="97"/>
      <c r="F94" s="65"/>
      <c r="G94" s="45" t="s">
        <v>95</v>
      </c>
      <c r="H94" s="48"/>
      <c r="I94" s="48"/>
      <c r="J94" s="75"/>
    </row>
    <row r="95" s="1" customFormat="1" ht="28.5" hidden="1" customHeight="1" spans="1:10">
      <c r="A95" s="95"/>
      <c r="B95" s="65" t="s">
        <v>96</v>
      </c>
      <c r="C95" s="97"/>
      <c r="D95" s="97"/>
      <c r="E95" s="97"/>
      <c r="F95" s="65"/>
      <c r="G95" s="45">
        <v>0</v>
      </c>
      <c r="H95" s="48"/>
      <c r="I95" s="48"/>
      <c r="J95" s="75"/>
    </row>
    <row r="96" s="1" customFormat="1" ht="13.5" hidden="1" customHeight="1" spans="1:10">
      <c r="A96" s="95"/>
      <c r="B96" s="90" t="s">
        <v>97</v>
      </c>
      <c r="C96" s="97"/>
      <c r="D96" s="97"/>
      <c r="E96" s="97"/>
      <c r="F96" s="90"/>
      <c r="G96" s="45"/>
      <c r="H96" s="48"/>
      <c r="I96" s="48"/>
      <c r="J96" s="75"/>
    </row>
    <row r="97" s="1" customFormat="1" ht="13.5" hidden="1" customHeight="1" spans="1:10">
      <c r="A97" s="95"/>
      <c r="B97" s="90" t="s">
        <v>98</v>
      </c>
      <c r="C97" s="97"/>
      <c r="D97" s="97"/>
      <c r="E97" s="97"/>
      <c r="F97" s="90"/>
      <c r="G97" s="45">
        <v>0</v>
      </c>
      <c r="H97" s="48"/>
      <c r="I97" s="48"/>
      <c r="J97" s="75"/>
    </row>
    <row r="98" s="1" customFormat="1" ht="26.25" hidden="1" customHeight="1" spans="1:10">
      <c r="A98" s="95"/>
      <c r="B98" s="65" t="s">
        <v>99</v>
      </c>
      <c r="C98" s="97"/>
      <c r="D98" s="97"/>
      <c r="E98" s="97"/>
      <c r="F98" s="65"/>
      <c r="G98" s="45"/>
      <c r="H98" s="48"/>
      <c r="I98" s="48"/>
      <c r="J98" s="75"/>
    </row>
    <row r="99" s="1" customFormat="1" hidden="1" customHeight="1" spans="1:10">
      <c r="A99" s="95"/>
      <c r="B99" s="65" t="s">
        <v>100</v>
      </c>
      <c r="C99" s="97"/>
      <c r="D99" s="97"/>
      <c r="E99" s="97"/>
      <c r="F99" s="65"/>
      <c r="G99" s="45"/>
      <c r="H99" s="48"/>
      <c r="I99" s="48"/>
      <c r="J99" s="75"/>
    </row>
    <row r="100" s="1" customFormat="1" ht="13.15" hidden="1" customHeight="1" spans="1:10">
      <c r="A100" s="95"/>
      <c r="B100" s="90" t="s">
        <v>101</v>
      </c>
      <c r="C100" s="97"/>
      <c r="D100" s="97"/>
      <c r="E100" s="97"/>
      <c r="F100" s="90"/>
      <c r="G100" s="45"/>
      <c r="H100" s="48"/>
      <c r="I100" s="48"/>
      <c r="J100" s="75"/>
    </row>
    <row r="101" s="1" customFormat="1" ht="15" spans="1:10">
      <c r="A101" s="95"/>
      <c r="B101" s="98" t="s">
        <v>102</v>
      </c>
      <c r="C101" s="98"/>
      <c r="D101" s="98"/>
      <c r="E101" s="98"/>
      <c r="F101" s="98"/>
      <c r="G101" s="99"/>
      <c r="H101" s="88">
        <f t="shared" ref="H101:J101" si="28">H89+H90</f>
        <v>5444</v>
      </c>
      <c r="I101" s="88">
        <f t="shared" si="28"/>
        <v>6396</v>
      </c>
      <c r="J101" s="106">
        <f t="shared" si="28"/>
        <v>8595</v>
      </c>
    </row>
    <row r="102" s="1" customFormat="1" ht="8" customHeight="1" spans="1:10">
      <c r="A102" s="84"/>
      <c r="B102" s="85"/>
      <c r="C102" s="85"/>
      <c r="D102" s="85"/>
      <c r="E102" s="85"/>
      <c r="F102" s="85"/>
      <c r="G102" s="85"/>
      <c r="H102" s="85"/>
      <c r="I102" s="85"/>
      <c r="J102" s="105"/>
    </row>
    <row r="103" s="1" customFormat="1" ht="15" customHeight="1" spans="1:10">
      <c r="A103" s="95" t="s">
        <v>103</v>
      </c>
      <c r="B103" s="100" t="s">
        <v>104</v>
      </c>
      <c r="C103" s="101"/>
      <c r="D103" s="101"/>
      <c r="E103" s="101"/>
      <c r="F103" s="102"/>
      <c r="G103" s="99" t="s">
        <v>105</v>
      </c>
      <c r="H103" s="88">
        <v>4</v>
      </c>
      <c r="I103" s="88">
        <v>9</v>
      </c>
      <c r="J103" s="106">
        <v>11</v>
      </c>
    </row>
    <row r="104" spans="1:5">
      <c r="A104" s="103"/>
      <c r="E104" s="104">
        <f>E103-D103</f>
        <v>0</v>
      </c>
    </row>
    <row r="105" spans="1:5">
      <c r="A105" s="103"/>
      <c r="E105" s="104"/>
    </row>
  </sheetData>
  <mergeCells count="28">
    <mergeCell ref="A3:J3"/>
    <mergeCell ref="B7:F7"/>
    <mergeCell ref="B9:F9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45:F45"/>
    <mergeCell ref="B46:F46"/>
    <mergeCell ref="B48:F48"/>
    <mergeCell ref="B49:F49"/>
    <mergeCell ref="B50:F50"/>
    <mergeCell ref="B51:F51"/>
    <mergeCell ref="B52:F52"/>
    <mergeCell ref="A79:J79"/>
    <mergeCell ref="A88:J88"/>
    <mergeCell ref="A102:J102"/>
    <mergeCell ref="B103:F103"/>
    <mergeCell ref="A80:A87"/>
    <mergeCell ref="A89:A101"/>
  </mergeCells>
  <pageMargins left="0.700694444444445" right="0.196527777777778" top="0.550694444444444" bottom="0.393055555555556" header="0.298611111111111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Laura.Rodeanu</cp:lastModifiedBy>
  <dcterms:created xsi:type="dcterms:W3CDTF">2020-01-23T12:11:00Z</dcterms:created>
  <dcterms:modified xsi:type="dcterms:W3CDTF">2020-01-25T10:19:13Z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